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633" lockStructure="1"/>
  <bookViews>
    <workbookView xWindow="-15" yWindow="-15" windowWidth="14520" windowHeight="12855" tabRatio="298"/>
  </bookViews>
  <sheets>
    <sheet name="Contents" sheetId="11" r:id="rId1"/>
    <sheet name="Introduction" sheetId="12" r:id="rId2"/>
    <sheet name="Ethnicity and stage" sheetId="8" r:id="rId3"/>
    <sheet name="Data" sheetId="10" state="veryHidden" r:id="rId4"/>
    <sheet name="Labels" sheetId="9" state="veryHidden" r:id="rId5"/>
  </sheets>
  <externalReferences>
    <externalReference r:id="rId6"/>
  </externalReferences>
  <definedNames>
    <definedName name="cancersites">[1]Hide!#REF!</definedName>
    <definedName name="ethnicity">[1]Hide!#REF!</definedName>
    <definedName name="surv_month">[1]Hide!#REF!</definedName>
    <definedName name="survival">[1]Hide!#REF!</definedName>
  </definedNames>
  <calcPr calcId="145621"/>
</workbook>
</file>

<file path=xl/calcChain.xml><?xml version="1.0" encoding="utf-8"?>
<calcChain xmlns="http://schemas.openxmlformats.org/spreadsheetml/2006/main">
  <c r="T58" i="10" l="1"/>
  <c r="Y66" i="10" s="1"/>
  <c r="U58" i="10"/>
  <c r="AB66" i="10" s="1"/>
  <c r="T59" i="10"/>
  <c r="Z67" i="10" s="1"/>
  <c r="U59" i="10"/>
  <c r="T66" i="10"/>
  <c r="U66" i="10"/>
  <c r="T67" i="10"/>
  <c r="U67" i="10"/>
  <c r="AB67" i="10" s="1"/>
  <c r="AD69" i="10"/>
  <c r="AC69" i="10"/>
  <c r="AB69" i="10"/>
  <c r="AA69" i="10"/>
  <c r="Z69" i="10"/>
  <c r="Y69" i="10"/>
  <c r="AD67" i="10"/>
  <c r="AC67" i="10"/>
  <c r="AD66" i="10"/>
  <c r="AC66" i="10"/>
  <c r="AA66" i="10"/>
  <c r="Z66" i="10"/>
  <c r="AD65" i="10"/>
  <c r="AC65" i="10"/>
  <c r="AB65" i="10"/>
  <c r="AA65" i="10"/>
  <c r="Z65" i="10"/>
  <c r="Y65" i="10"/>
  <c r="AD64" i="10"/>
  <c r="AC64" i="10"/>
  <c r="AB64" i="10"/>
  <c r="AA64" i="10"/>
  <c r="Z64" i="10"/>
  <c r="Y64" i="10"/>
  <c r="AD63" i="10"/>
  <c r="AC63" i="10"/>
  <c r="AB63" i="10"/>
  <c r="AA63" i="10"/>
  <c r="Z63" i="10"/>
  <c r="Y63" i="10"/>
  <c r="AD62" i="10"/>
  <c r="AC62" i="10"/>
  <c r="AB62" i="10"/>
  <c r="AA62" i="10"/>
  <c r="Z62" i="10"/>
  <c r="Y62" i="10"/>
  <c r="Y49" i="10"/>
  <c r="Z49" i="10"/>
  <c r="AA49" i="10"/>
  <c r="AB49" i="10"/>
  <c r="AC49" i="10"/>
  <c r="AD49" i="10"/>
  <c r="Y50" i="10"/>
  <c r="Z50" i="10"/>
  <c r="AA50" i="10"/>
  <c r="AB50" i="10"/>
  <c r="AC50" i="10"/>
  <c r="AD50" i="10"/>
  <c r="T49" i="10"/>
  <c r="U49" i="10"/>
  <c r="T50" i="10"/>
  <c r="U50" i="10"/>
  <c r="T41" i="10"/>
  <c r="U41" i="10"/>
  <c r="T42" i="10"/>
  <c r="U42" i="10"/>
  <c r="Y32" i="10"/>
  <c r="Z32" i="10"/>
  <c r="AA32" i="10"/>
  <c r="AB32" i="10"/>
  <c r="Y33" i="10"/>
  <c r="Z33" i="10"/>
  <c r="AA33" i="10"/>
  <c r="AB33" i="10"/>
  <c r="T32" i="10"/>
  <c r="U32" i="10"/>
  <c r="T33" i="10"/>
  <c r="U33" i="10"/>
  <c r="T24" i="10"/>
  <c r="U24" i="10"/>
  <c r="T25" i="10"/>
  <c r="U25" i="10"/>
  <c r="T11" i="10"/>
  <c r="T31" i="10"/>
  <c r="V32" i="10"/>
  <c r="AC32" i="10"/>
  <c r="AD32" i="10"/>
  <c r="AC33" i="10"/>
  <c r="AD33" i="10"/>
  <c r="AD52" i="10"/>
  <c r="AC52" i="10"/>
  <c r="AB52" i="10"/>
  <c r="AA52" i="10"/>
  <c r="Z52" i="10"/>
  <c r="Y52" i="10"/>
  <c r="AD48" i="10"/>
  <c r="AC48" i="10"/>
  <c r="AB48" i="10"/>
  <c r="AA48" i="10"/>
  <c r="Z48" i="10"/>
  <c r="Y48" i="10"/>
  <c r="AD47" i="10"/>
  <c r="AC47" i="10"/>
  <c r="AB47" i="10"/>
  <c r="AA47" i="10"/>
  <c r="Z47" i="10"/>
  <c r="Y47" i="10"/>
  <c r="AD46" i="10"/>
  <c r="AC46" i="10"/>
  <c r="AB46" i="10"/>
  <c r="AA46" i="10"/>
  <c r="Z46" i="10"/>
  <c r="Y46" i="10"/>
  <c r="AD45" i="10"/>
  <c r="AC45" i="10"/>
  <c r="AB45" i="10"/>
  <c r="AA45" i="10"/>
  <c r="Z45" i="10"/>
  <c r="Y45" i="10"/>
  <c r="AD35" i="10"/>
  <c r="AC35" i="10"/>
  <c r="AB35" i="10"/>
  <c r="AA35" i="10"/>
  <c r="Z35" i="10"/>
  <c r="Y35" i="10"/>
  <c r="AD31" i="10"/>
  <c r="AC31" i="10"/>
  <c r="AB31" i="10"/>
  <c r="AA31" i="10"/>
  <c r="Z31" i="10"/>
  <c r="Y31" i="10"/>
  <c r="AD30" i="10"/>
  <c r="AC30" i="10"/>
  <c r="AB30" i="10"/>
  <c r="AA30" i="10"/>
  <c r="Z30" i="10"/>
  <c r="Y30" i="10"/>
  <c r="AD29" i="10"/>
  <c r="AC29" i="10"/>
  <c r="AB29" i="10"/>
  <c r="AA29" i="10"/>
  <c r="Z29" i="10"/>
  <c r="Y29" i="10"/>
  <c r="AD28" i="10"/>
  <c r="AC28" i="10"/>
  <c r="AB28" i="10"/>
  <c r="AA28" i="10"/>
  <c r="Z28" i="10"/>
  <c r="Y28" i="10"/>
  <c r="Y12" i="10"/>
  <c r="Z12" i="10"/>
  <c r="AA12" i="10"/>
  <c r="AB12" i="10"/>
  <c r="AC12" i="10"/>
  <c r="AD12" i="10"/>
  <c r="Y13" i="10"/>
  <c r="Z13" i="10"/>
  <c r="AA13" i="10"/>
  <c r="AB13" i="10"/>
  <c r="AC13" i="10"/>
  <c r="AD13" i="10"/>
  <c r="Y14" i="10"/>
  <c r="Z14" i="10"/>
  <c r="AA14" i="10"/>
  <c r="AB14" i="10"/>
  <c r="AC14" i="10"/>
  <c r="AD14" i="10"/>
  <c r="Y17" i="10"/>
  <c r="Z17" i="10"/>
  <c r="AA17" i="10"/>
  <c r="AB17" i="10"/>
  <c r="AC17" i="10"/>
  <c r="AD17" i="10"/>
  <c r="Y18" i="10"/>
  <c r="Z18" i="10"/>
  <c r="AA18" i="10"/>
  <c r="AB18" i="10"/>
  <c r="AC18" i="10"/>
  <c r="AD18" i="10"/>
  <c r="AC11" i="10"/>
  <c r="AD11" i="10"/>
  <c r="AB11" i="10"/>
  <c r="AA11" i="10"/>
  <c r="Z11" i="10"/>
  <c r="Y11" i="10"/>
  <c r="I11" i="10"/>
  <c r="W69" i="10"/>
  <c r="V69" i="10"/>
  <c r="U69" i="10"/>
  <c r="T69" i="10"/>
  <c r="W68" i="10"/>
  <c r="V68" i="10"/>
  <c r="W67" i="10"/>
  <c r="V67" i="10"/>
  <c r="W66" i="10"/>
  <c r="V66" i="10"/>
  <c r="W65" i="10"/>
  <c r="V65" i="10"/>
  <c r="U65" i="10"/>
  <c r="T65" i="10"/>
  <c r="W64" i="10"/>
  <c r="V64" i="10"/>
  <c r="U64" i="10"/>
  <c r="T64" i="10"/>
  <c r="W63" i="10"/>
  <c r="V63" i="10"/>
  <c r="U63" i="10"/>
  <c r="T63" i="10"/>
  <c r="W62" i="10"/>
  <c r="V62" i="10"/>
  <c r="U62" i="10"/>
  <c r="T62" i="10"/>
  <c r="W61" i="10"/>
  <c r="V61" i="10"/>
  <c r="U61" i="10"/>
  <c r="T61" i="10"/>
  <c r="W60" i="10"/>
  <c r="V60" i="10"/>
  <c r="W59" i="10"/>
  <c r="V59" i="10"/>
  <c r="W58" i="10"/>
  <c r="V58" i="10"/>
  <c r="W57" i="10"/>
  <c r="V57" i="10"/>
  <c r="U57" i="10"/>
  <c r="T57" i="10"/>
  <c r="W56" i="10"/>
  <c r="V56" i="10"/>
  <c r="U56" i="10"/>
  <c r="T56" i="10"/>
  <c r="W55" i="10"/>
  <c r="V55" i="10"/>
  <c r="U55" i="10"/>
  <c r="T55" i="10"/>
  <c r="W54" i="10"/>
  <c r="V54" i="10"/>
  <c r="U54" i="10"/>
  <c r="T54" i="10"/>
  <c r="W52" i="10"/>
  <c r="V52" i="10"/>
  <c r="U52" i="10"/>
  <c r="T52" i="10"/>
  <c r="W51" i="10"/>
  <c r="V51" i="10"/>
  <c r="W50" i="10"/>
  <c r="V50" i="10"/>
  <c r="W49" i="10"/>
  <c r="V49" i="10"/>
  <c r="W48" i="10"/>
  <c r="V48" i="10"/>
  <c r="U48" i="10"/>
  <c r="T48" i="10"/>
  <c r="W47" i="10"/>
  <c r="V47" i="10"/>
  <c r="U47" i="10"/>
  <c r="T47" i="10"/>
  <c r="W46" i="10"/>
  <c r="V46" i="10"/>
  <c r="U46" i="10"/>
  <c r="T46" i="10"/>
  <c r="W45" i="10"/>
  <c r="V45" i="10"/>
  <c r="U45" i="10"/>
  <c r="T45" i="10"/>
  <c r="W44" i="10"/>
  <c r="V44" i="10"/>
  <c r="U44" i="10"/>
  <c r="T44" i="10"/>
  <c r="W43" i="10"/>
  <c r="V43" i="10"/>
  <c r="W42" i="10"/>
  <c r="V42" i="10"/>
  <c r="W41" i="10"/>
  <c r="V41" i="10"/>
  <c r="W40" i="10"/>
  <c r="V40" i="10"/>
  <c r="U40" i="10"/>
  <c r="T40" i="10"/>
  <c r="W39" i="10"/>
  <c r="V39" i="10"/>
  <c r="U39" i="10"/>
  <c r="T39" i="10"/>
  <c r="W38" i="10"/>
  <c r="V38" i="10"/>
  <c r="U38" i="10"/>
  <c r="T38" i="10"/>
  <c r="W37" i="10"/>
  <c r="V37" i="10"/>
  <c r="U37" i="10"/>
  <c r="T37" i="10"/>
  <c r="W35" i="10"/>
  <c r="V35" i="10"/>
  <c r="U35" i="10"/>
  <c r="T35" i="10"/>
  <c r="W34" i="10"/>
  <c r="V34" i="10"/>
  <c r="W33" i="10"/>
  <c r="V33" i="10"/>
  <c r="W32" i="10"/>
  <c r="W31" i="10"/>
  <c r="V31" i="10"/>
  <c r="U31" i="10"/>
  <c r="W30" i="10"/>
  <c r="V30" i="10"/>
  <c r="U30" i="10"/>
  <c r="T30" i="10"/>
  <c r="W29" i="10"/>
  <c r="V29" i="10"/>
  <c r="U29" i="10"/>
  <c r="T29" i="10"/>
  <c r="W28" i="10"/>
  <c r="V28" i="10"/>
  <c r="U28" i="10"/>
  <c r="T28" i="10"/>
  <c r="W27" i="10"/>
  <c r="V27" i="10"/>
  <c r="U27" i="10"/>
  <c r="T27" i="10"/>
  <c r="W26" i="10"/>
  <c r="V26" i="10"/>
  <c r="W25" i="10"/>
  <c r="V25" i="10"/>
  <c r="W24" i="10"/>
  <c r="V24" i="10"/>
  <c r="W23" i="10"/>
  <c r="V23" i="10"/>
  <c r="U23" i="10"/>
  <c r="T23" i="10"/>
  <c r="W22" i="10"/>
  <c r="V22" i="10"/>
  <c r="U22" i="10"/>
  <c r="T22" i="10"/>
  <c r="W21" i="10"/>
  <c r="V21" i="10"/>
  <c r="U21" i="10"/>
  <c r="T21" i="10"/>
  <c r="W20" i="10"/>
  <c r="V20" i="10"/>
  <c r="U20" i="10"/>
  <c r="T20" i="10"/>
  <c r="T4" i="10"/>
  <c r="U4" i="10"/>
  <c r="V4" i="10"/>
  <c r="W4" i="10"/>
  <c r="T5" i="10"/>
  <c r="U5" i="10"/>
  <c r="V5" i="10"/>
  <c r="W5" i="10"/>
  <c r="T6" i="10"/>
  <c r="U6" i="10"/>
  <c r="V6" i="10"/>
  <c r="W6" i="10"/>
  <c r="V7" i="10"/>
  <c r="W7" i="10"/>
  <c r="V8" i="10"/>
  <c r="W8" i="10"/>
  <c r="T9" i="10"/>
  <c r="U9" i="10"/>
  <c r="V9" i="10"/>
  <c r="W9" i="10"/>
  <c r="T10" i="10"/>
  <c r="U10" i="10"/>
  <c r="V10" i="10"/>
  <c r="W10" i="10"/>
  <c r="U11" i="10"/>
  <c r="V11" i="10"/>
  <c r="W11" i="10"/>
  <c r="T12" i="10"/>
  <c r="U12" i="10"/>
  <c r="V12" i="10"/>
  <c r="W12" i="10"/>
  <c r="T13" i="10"/>
  <c r="U13" i="10"/>
  <c r="V13" i="10"/>
  <c r="W13" i="10"/>
  <c r="T14" i="10"/>
  <c r="U14" i="10"/>
  <c r="V14" i="10"/>
  <c r="W14" i="10"/>
  <c r="V15" i="10"/>
  <c r="W15" i="10"/>
  <c r="V16" i="10"/>
  <c r="W16" i="10"/>
  <c r="T17" i="10"/>
  <c r="U17" i="10"/>
  <c r="V17" i="10"/>
  <c r="W17" i="10"/>
  <c r="T18" i="10"/>
  <c r="U18" i="10"/>
  <c r="V18" i="10"/>
  <c r="W18" i="10"/>
  <c r="W3" i="10"/>
  <c r="V3" i="10"/>
  <c r="U3" i="10"/>
  <c r="T3" i="10"/>
  <c r="R69" i="10"/>
  <c r="Q69" i="10"/>
  <c r="P69" i="10"/>
  <c r="O69" i="10"/>
  <c r="N69" i="10"/>
  <c r="M69" i="10"/>
  <c r="L69" i="10"/>
  <c r="K69" i="10"/>
  <c r="J69" i="10"/>
  <c r="I69" i="10"/>
  <c r="R67" i="10"/>
  <c r="Q67" i="10"/>
  <c r="P67" i="10"/>
  <c r="O67" i="10"/>
  <c r="N67" i="10"/>
  <c r="M67" i="10"/>
  <c r="L67" i="10"/>
  <c r="K67" i="10"/>
  <c r="J67" i="10"/>
  <c r="I67" i="10"/>
  <c r="R66" i="10"/>
  <c r="Q66" i="10"/>
  <c r="P66" i="10"/>
  <c r="O66" i="10"/>
  <c r="N66" i="10"/>
  <c r="M66" i="10"/>
  <c r="L66" i="10"/>
  <c r="K66" i="10"/>
  <c r="J66" i="10"/>
  <c r="I66" i="10"/>
  <c r="R65" i="10"/>
  <c r="Q65" i="10"/>
  <c r="P65" i="10"/>
  <c r="O65" i="10"/>
  <c r="N65" i="10"/>
  <c r="M65" i="10"/>
  <c r="L65" i="10"/>
  <c r="K65" i="10"/>
  <c r="J65" i="10"/>
  <c r="I65" i="10"/>
  <c r="R64" i="10"/>
  <c r="Q64" i="10"/>
  <c r="P64" i="10"/>
  <c r="O64" i="10"/>
  <c r="N64" i="10"/>
  <c r="M64" i="10"/>
  <c r="L64" i="10"/>
  <c r="K64" i="10"/>
  <c r="J64" i="10"/>
  <c r="I64" i="10"/>
  <c r="R63" i="10"/>
  <c r="Q63" i="10"/>
  <c r="P63" i="10"/>
  <c r="O63" i="10"/>
  <c r="N63" i="10"/>
  <c r="M63" i="10"/>
  <c r="L63" i="10"/>
  <c r="K63" i="10"/>
  <c r="J63" i="10"/>
  <c r="I63" i="10"/>
  <c r="R62" i="10"/>
  <c r="Q62" i="10"/>
  <c r="P62" i="10"/>
  <c r="O62" i="10"/>
  <c r="N62" i="10"/>
  <c r="M62" i="10"/>
  <c r="L62" i="10"/>
  <c r="K62" i="10"/>
  <c r="J62" i="10"/>
  <c r="I62" i="10"/>
  <c r="I52" i="10"/>
  <c r="R52" i="10"/>
  <c r="Q52" i="10"/>
  <c r="P52" i="10"/>
  <c r="O52" i="10"/>
  <c r="N52" i="10"/>
  <c r="M52" i="10"/>
  <c r="L52" i="10"/>
  <c r="K52" i="10"/>
  <c r="J52" i="10"/>
  <c r="I49" i="10"/>
  <c r="J49" i="10"/>
  <c r="K49" i="10"/>
  <c r="L49" i="10"/>
  <c r="M49" i="10"/>
  <c r="N49" i="10"/>
  <c r="O49" i="10"/>
  <c r="P49" i="10"/>
  <c r="Q49" i="10"/>
  <c r="R49" i="10"/>
  <c r="I50" i="10"/>
  <c r="J50" i="10"/>
  <c r="K50" i="10"/>
  <c r="L50" i="10"/>
  <c r="M50" i="10"/>
  <c r="N50" i="10"/>
  <c r="O50" i="10"/>
  <c r="P50" i="10"/>
  <c r="Q50" i="10"/>
  <c r="R50" i="10"/>
  <c r="R35" i="10"/>
  <c r="Q35" i="10"/>
  <c r="P35" i="10"/>
  <c r="O35" i="10"/>
  <c r="N35" i="10"/>
  <c r="M35" i="10"/>
  <c r="L35" i="10"/>
  <c r="K35" i="10"/>
  <c r="J35" i="10"/>
  <c r="I35" i="10"/>
  <c r="I18" i="10"/>
  <c r="I17" i="10"/>
  <c r="R18" i="10"/>
  <c r="Q18" i="10"/>
  <c r="P18" i="10"/>
  <c r="O18" i="10"/>
  <c r="N18" i="10"/>
  <c r="M18" i="10"/>
  <c r="L18" i="10"/>
  <c r="K18" i="10"/>
  <c r="J18" i="10"/>
  <c r="R17" i="10"/>
  <c r="Q17" i="10"/>
  <c r="P17" i="10"/>
  <c r="O17" i="10"/>
  <c r="N17" i="10"/>
  <c r="M17" i="10"/>
  <c r="L17" i="10"/>
  <c r="K17" i="10"/>
  <c r="J17" i="10"/>
  <c r="I32" i="10"/>
  <c r="J32" i="10"/>
  <c r="K32" i="10"/>
  <c r="L32" i="10"/>
  <c r="M32" i="10"/>
  <c r="N32" i="10"/>
  <c r="O32" i="10"/>
  <c r="P32" i="10"/>
  <c r="Q32" i="10"/>
  <c r="R32" i="10"/>
  <c r="I33" i="10"/>
  <c r="J33" i="10"/>
  <c r="K33" i="10"/>
  <c r="L33" i="10"/>
  <c r="M33" i="10"/>
  <c r="N33" i="10"/>
  <c r="O33" i="10"/>
  <c r="P33" i="10"/>
  <c r="Q33" i="10"/>
  <c r="R33" i="10"/>
  <c r="R48" i="10"/>
  <c r="Q48" i="10"/>
  <c r="P48" i="10"/>
  <c r="O48" i="10"/>
  <c r="N48" i="10"/>
  <c r="M48" i="10"/>
  <c r="L48" i="10"/>
  <c r="K48" i="10"/>
  <c r="J48" i="10"/>
  <c r="I48" i="10"/>
  <c r="R47" i="10"/>
  <c r="Q47" i="10"/>
  <c r="P47" i="10"/>
  <c r="O47" i="10"/>
  <c r="N47" i="10"/>
  <c r="M47" i="10"/>
  <c r="L47" i="10"/>
  <c r="K47" i="10"/>
  <c r="J47" i="10"/>
  <c r="I47" i="10"/>
  <c r="R46" i="10"/>
  <c r="Q46" i="10"/>
  <c r="P46" i="10"/>
  <c r="O46" i="10"/>
  <c r="N46" i="10"/>
  <c r="M46" i="10"/>
  <c r="L46" i="10"/>
  <c r="K46" i="10"/>
  <c r="J46" i="10"/>
  <c r="I46" i="10"/>
  <c r="R45" i="10"/>
  <c r="Q45" i="10"/>
  <c r="P45" i="10"/>
  <c r="O45" i="10"/>
  <c r="N45" i="10"/>
  <c r="M45" i="10"/>
  <c r="L45" i="10"/>
  <c r="K45" i="10"/>
  <c r="J45" i="10"/>
  <c r="I45" i="10"/>
  <c r="Q28" i="10"/>
  <c r="K28" i="10"/>
  <c r="I28" i="10"/>
  <c r="R31" i="10"/>
  <c r="Q31" i="10"/>
  <c r="P31" i="10"/>
  <c r="O31" i="10"/>
  <c r="N31" i="10"/>
  <c r="M31" i="10"/>
  <c r="L31" i="10"/>
  <c r="K31" i="10"/>
  <c r="J31" i="10"/>
  <c r="I31" i="10"/>
  <c r="R30" i="10"/>
  <c r="Q30" i="10"/>
  <c r="P30" i="10"/>
  <c r="O30" i="10"/>
  <c r="N30" i="10"/>
  <c r="M30" i="10"/>
  <c r="L30" i="10"/>
  <c r="K30" i="10"/>
  <c r="J30" i="10"/>
  <c r="I30" i="10"/>
  <c r="R29" i="10"/>
  <c r="Q29" i="10"/>
  <c r="P29" i="10"/>
  <c r="O29" i="10"/>
  <c r="N29" i="10"/>
  <c r="M29" i="10"/>
  <c r="L29" i="10"/>
  <c r="K29" i="10"/>
  <c r="J29" i="10"/>
  <c r="I29" i="10"/>
  <c r="R28" i="10"/>
  <c r="P28" i="10"/>
  <c r="O28" i="10"/>
  <c r="N28" i="10"/>
  <c r="M28" i="10"/>
  <c r="L28" i="10"/>
  <c r="J28" i="10"/>
  <c r="M12" i="10"/>
  <c r="I12" i="10"/>
  <c r="K12" i="10"/>
  <c r="J12" i="10"/>
  <c r="L12" i="10"/>
  <c r="N12" i="10"/>
  <c r="O12" i="10"/>
  <c r="P12" i="10"/>
  <c r="Q12" i="10"/>
  <c r="R12" i="10"/>
  <c r="I13" i="10"/>
  <c r="J13" i="10"/>
  <c r="K13" i="10"/>
  <c r="L13" i="10"/>
  <c r="M13" i="10"/>
  <c r="N13" i="10"/>
  <c r="O13" i="10"/>
  <c r="P13" i="10"/>
  <c r="Q13" i="10"/>
  <c r="R13" i="10"/>
  <c r="I14" i="10"/>
  <c r="J14" i="10"/>
  <c r="K14" i="10"/>
  <c r="L14" i="10"/>
  <c r="M14" i="10"/>
  <c r="N14" i="10"/>
  <c r="O14" i="10"/>
  <c r="P14" i="10"/>
  <c r="Q14" i="10"/>
  <c r="R14" i="10"/>
  <c r="R11" i="10"/>
  <c r="Q11" i="10"/>
  <c r="P11" i="10"/>
  <c r="O11" i="10"/>
  <c r="M11" i="10"/>
  <c r="N11" i="10"/>
  <c r="L11" i="10"/>
  <c r="K11" i="10"/>
  <c r="J11" i="10"/>
  <c r="Y67" i="10" l="1"/>
  <c r="AA67" i="10"/>
  <c r="C10" i="9" l="1"/>
  <c r="D6" i="8" l="1"/>
  <c r="F8" i="8" l="1"/>
  <c r="L14" i="8"/>
  <c r="F14" i="8"/>
  <c r="N14" i="8"/>
  <c r="H14" i="8"/>
  <c r="J14" i="8"/>
  <c r="R6" i="8"/>
  <c r="H8" i="8"/>
  <c r="J9" i="8"/>
  <c r="N8" i="8"/>
  <c r="H9" i="8"/>
  <c r="L8" i="8"/>
  <c r="N9" i="8"/>
  <c r="F9" i="8"/>
  <c r="J8" i="8"/>
  <c r="L9" i="8"/>
  <c r="J17" i="8"/>
  <c r="J38" i="8" s="1"/>
  <c r="L19" i="8"/>
  <c r="K39" i="8" s="1"/>
  <c r="J21" i="8"/>
  <c r="J40" i="8" s="1"/>
  <c r="N23" i="8"/>
  <c r="L41" i="8" s="1"/>
  <c r="L25" i="8"/>
  <c r="K42" i="8" s="1"/>
  <c r="J27" i="8"/>
  <c r="J43" i="8" s="1"/>
  <c r="H29" i="8"/>
  <c r="I44" i="8" s="1"/>
  <c r="P29" i="8"/>
  <c r="L31" i="8"/>
  <c r="K45" i="8" s="1"/>
  <c r="F19" i="8"/>
  <c r="H39" i="8" s="1"/>
  <c r="F25" i="8"/>
  <c r="F31" i="8"/>
  <c r="H45" i="8" s="1"/>
  <c r="F17" i="8"/>
  <c r="H38" i="8" s="1"/>
  <c r="P9" i="8"/>
  <c r="N10" i="8"/>
  <c r="J11" i="8"/>
  <c r="H12" i="8"/>
  <c r="P12" i="8"/>
  <c r="E42" i="8" s="1"/>
  <c r="N13" i="8"/>
  <c r="H15" i="8"/>
  <c r="P15" i="8"/>
  <c r="L17" i="8"/>
  <c r="K38" i="8" s="1"/>
  <c r="N19" i="8"/>
  <c r="L39" i="8" s="1"/>
  <c r="L21" i="8"/>
  <c r="K40" i="8" s="1"/>
  <c r="H23" i="8"/>
  <c r="I41" i="8" s="1"/>
  <c r="P23" i="8"/>
  <c r="N25" i="8"/>
  <c r="L42" i="8" s="1"/>
  <c r="L27" i="8"/>
  <c r="K43" i="8" s="1"/>
  <c r="J29" i="8"/>
  <c r="J44" i="8" s="1"/>
  <c r="N31" i="8"/>
  <c r="L45" i="8" s="1"/>
  <c r="F21" i="8"/>
  <c r="H40" i="8" s="1"/>
  <c r="F27" i="8"/>
  <c r="P8" i="8"/>
  <c r="H10" i="8"/>
  <c r="P10" i="8"/>
  <c r="L11" i="8"/>
  <c r="J12" i="8"/>
  <c r="H13" i="8"/>
  <c r="P13" i="8"/>
  <c r="J15" i="8"/>
  <c r="F11" i="8"/>
  <c r="N17" i="8"/>
  <c r="L38" i="8" s="1"/>
  <c r="H19" i="8"/>
  <c r="I39" i="8" s="1"/>
  <c r="N21" i="8"/>
  <c r="L40" i="8" s="1"/>
  <c r="J23" i="8"/>
  <c r="J41" i="8" s="1"/>
  <c r="H25" i="8"/>
  <c r="I42" i="8" s="1"/>
  <c r="P25" i="8"/>
  <c r="N27" i="8"/>
  <c r="L43" i="8" s="1"/>
  <c r="L29" i="8"/>
  <c r="K44" i="8" s="1"/>
  <c r="H31" i="8"/>
  <c r="I45" i="8" s="1"/>
  <c r="P31" i="8"/>
  <c r="F29" i="8"/>
  <c r="J10" i="8"/>
  <c r="N11" i="8"/>
  <c r="L12" i="8"/>
  <c r="J13" i="8"/>
  <c r="P14" i="8"/>
  <c r="L15" i="8"/>
  <c r="H21" i="8"/>
  <c r="I40" i="8" s="1"/>
  <c r="J25" i="8"/>
  <c r="J42" i="8" s="1"/>
  <c r="L13" i="8"/>
  <c r="N15" i="8"/>
  <c r="F13" i="8"/>
  <c r="H17" i="8"/>
  <c r="I38" i="8" s="1"/>
  <c r="J19" i="8"/>
  <c r="J39" i="8" s="1"/>
  <c r="P27" i="8"/>
  <c r="P11" i="8"/>
  <c r="F10" i="8"/>
  <c r="P17" i="8"/>
  <c r="P19" i="8"/>
  <c r="L23" i="8"/>
  <c r="K41" i="8" s="1"/>
  <c r="N29" i="8"/>
  <c r="L44" i="8" s="1"/>
  <c r="F23" i="8"/>
  <c r="H41" i="8" s="1"/>
  <c r="L10" i="8"/>
  <c r="N12" i="8"/>
  <c r="F12" i="8"/>
  <c r="P21" i="8"/>
  <c r="H27" i="8"/>
  <c r="I43" i="8" s="1"/>
  <c r="J31" i="8"/>
  <c r="J45" i="8" s="1"/>
  <c r="H11" i="8"/>
  <c r="F15" i="8"/>
  <c r="F42" i="8" l="1"/>
  <c r="X30" i="8"/>
  <c r="W59" i="8" s="1"/>
  <c r="T30" i="8"/>
  <c r="W57" i="8" s="1"/>
  <c r="V28" i="8"/>
  <c r="W55" i="8" s="1"/>
  <c r="X26" i="8"/>
  <c r="W53" i="8" s="1"/>
  <c r="T26" i="8"/>
  <c r="W51" i="8" s="1"/>
  <c r="W30" i="8"/>
  <c r="X58" i="8" s="1"/>
  <c r="Y28" i="8"/>
  <c r="X56" i="8" s="1"/>
  <c r="U28" i="8"/>
  <c r="X54" i="8" s="1"/>
  <c r="W26" i="8"/>
  <c r="X52" i="8" s="1"/>
  <c r="V30" i="8"/>
  <c r="W58" i="8" s="1"/>
  <c r="X28" i="8"/>
  <c r="W56" i="8" s="1"/>
  <c r="T28" i="8"/>
  <c r="W54" i="8" s="1"/>
  <c r="V26" i="8"/>
  <c r="W52" i="8" s="1"/>
  <c r="Y30" i="8"/>
  <c r="X59" i="8" s="1"/>
  <c r="U30" i="8"/>
  <c r="X57" i="8" s="1"/>
  <c r="W28" i="8"/>
  <c r="X55" i="8" s="1"/>
  <c r="Y26" i="8"/>
  <c r="X53" i="8" s="1"/>
  <c r="U26" i="8"/>
  <c r="X51" i="8" s="1"/>
  <c r="L30" i="8"/>
  <c r="H30" i="8"/>
  <c r="N28" i="8"/>
  <c r="J28" i="8"/>
  <c r="F28" i="8"/>
  <c r="L26" i="8"/>
  <c r="H26" i="8"/>
  <c r="O30" i="8"/>
  <c r="K30" i="8"/>
  <c r="G30" i="8"/>
  <c r="M28" i="8"/>
  <c r="I28" i="8"/>
  <c r="O26" i="8"/>
  <c r="K26" i="8"/>
  <c r="G26" i="8"/>
  <c r="N30" i="8"/>
  <c r="J30" i="8"/>
  <c r="F30" i="8"/>
  <c r="L28" i="8"/>
  <c r="H28" i="8"/>
  <c r="N26" i="8"/>
  <c r="J26" i="8"/>
  <c r="F26" i="8"/>
  <c r="M30" i="8"/>
  <c r="I30" i="8"/>
  <c r="O28" i="8"/>
  <c r="K28" i="8"/>
  <c r="G28" i="8"/>
  <c r="M26" i="8"/>
  <c r="I26" i="8"/>
  <c r="Y32" i="8"/>
  <c r="X62" i="8" s="1"/>
  <c r="U32" i="8"/>
  <c r="X60" i="8" s="1"/>
  <c r="Y24" i="8"/>
  <c r="X50" i="8" s="1"/>
  <c r="U24" i="8"/>
  <c r="X48" i="8" s="1"/>
  <c r="W22" i="8"/>
  <c r="X46" i="8" s="1"/>
  <c r="Y20" i="8"/>
  <c r="X44" i="8" s="1"/>
  <c r="U20" i="8"/>
  <c r="X42" i="8" s="1"/>
  <c r="X18" i="8"/>
  <c r="W41" i="8" s="1"/>
  <c r="O32" i="8"/>
  <c r="K32" i="8"/>
  <c r="G32" i="8"/>
  <c r="O24" i="8"/>
  <c r="K24" i="8"/>
  <c r="G24" i="8"/>
  <c r="M22" i="8"/>
  <c r="I22" i="8"/>
  <c r="O20" i="8"/>
  <c r="K20" i="8"/>
  <c r="G20" i="8"/>
  <c r="N18" i="8"/>
  <c r="I18" i="8"/>
  <c r="F18" i="8"/>
  <c r="I20" i="8"/>
  <c r="J18" i="8"/>
  <c r="V32" i="8"/>
  <c r="W61" i="8" s="1"/>
  <c r="X22" i="8"/>
  <c r="W47" i="8" s="1"/>
  <c r="V20" i="8"/>
  <c r="W43" i="8" s="1"/>
  <c r="U18" i="8"/>
  <c r="X39" i="8" s="1"/>
  <c r="H32" i="8"/>
  <c r="L24" i="8"/>
  <c r="N22" i="8"/>
  <c r="F22" i="8"/>
  <c r="H20" i="8"/>
  <c r="K18" i="8"/>
  <c r="X32" i="8"/>
  <c r="W62" i="8" s="1"/>
  <c r="T32" i="8"/>
  <c r="W60" i="8" s="1"/>
  <c r="X24" i="8"/>
  <c r="W50" i="8" s="1"/>
  <c r="T24" i="8"/>
  <c r="W48" i="8" s="1"/>
  <c r="V22" i="8"/>
  <c r="W46" i="8" s="1"/>
  <c r="X20" i="8"/>
  <c r="W44" i="8" s="1"/>
  <c r="T20" i="8"/>
  <c r="W42" i="8" s="1"/>
  <c r="Y18" i="8"/>
  <c r="X41" i="8" s="1"/>
  <c r="N32" i="8"/>
  <c r="J32" i="8"/>
  <c r="F32" i="8"/>
  <c r="N24" i="8"/>
  <c r="J24" i="8"/>
  <c r="F24" i="8"/>
  <c r="L22" i="8"/>
  <c r="H22" i="8"/>
  <c r="N20" i="8"/>
  <c r="J20" i="8"/>
  <c r="F20" i="8"/>
  <c r="O18" i="8"/>
  <c r="H18" i="8"/>
  <c r="W32" i="8"/>
  <c r="X61" i="8" s="1"/>
  <c r="W24" i="8"/>
  <c r="X49" i="8" s="1"/>
  <c r="Y22" i="8"/>
  <c r="X47" i="8" s="1"/>
  <c r="U22" i="8"/>
  <c r="X45" i="8" s="1"/>
  <c r="W20" i="8"/>
  <c r="X43" i="8" s="1"/>
  <c r="V18" i="8"/>
  <c r="W40" i="8" s="1"/>
  <c r="T18" i="8"/>
  <c r="W39" i="8" s="1"/>
  <c r="M32" i="8"/>
  <c r="I32" i="8"/>
  <c r="M24" i="8"/>
  <c r="I24" i="8"/>
  <c r="O22" i="8"/>
  <c r="K22" i="8"/>
  <c r="G22" i="8"/>
  <c r="M20" i="8"/>
  <c r="L18" i="8"/>
  <c r="T17" i="8"/>
  <c r="V39" i="8" s="1"/>
  <c r="V24" i="8"/>
  <c r="W49" i="8" s="1"/>
  <c r="T22" i="8"/>
  <c r="W45" i="8" s="1"/>
  <c r="W18" i="8"/>
  <c r="X40" i="8" s="1"/>
  <c r="L32" i="8"/>
  <c r="H24" i="8"/>
  <c r="J22" i="8"/>
  <c r="L20" i="8"/>
  <c r="M18" i="8"/>
  <c r="G18" i="8"/>
  <c r="V31" i="8"/>
  <c r="V61" i="8" s="1"/>
  <c r="V29" i="8"/>
  <c r="V58" i="8" s="1"/>
  <c r="Y58" i="8" s="1"/>
  <c r="V27" i="8"/>
  <c r="V55" i="8" s="1"/>
  <c r="V25" i="8"/>
  <c r="V52" i="8" s="1"/>
  <c r="Y52" i="8" s="1"/>
  <c r="V23" i="8"/>
  <c r="V49" i="8" s="1"/>
  <c r="V21" i="8"/>
  <c r="V46" i="8" s="1"/>
  <c r="Y46" i="8" s="1"/>
  <c r="V19" i="8"/>
  <c r="V43" i="8" s="1"/>
  <c r="Z17" i="8"/>
  <c r="X9" i="8"/>
  <c r="X10" i="8"/>
  <c r="X11" i="8"/>
  <c r="X12" i="8"/>
  <c r="X13" i="8"/>
  <c r="X14" i="8"/>
  <c r="X15" i="8"/>
  <c r="V8" i="8"/>
  <c r="X31" i="8"/>
  <c r="V62" i="8" s="1"/>
  <c r="X25" i="8"/>
  <c r="V53" i="8" s="1"/>
  <c r="X21" i="8"/>
  <c r="V47" i="8" s="1"/>
  <c r="X17" i="8"/>
  <c r="V41" i="8" s="1"/>
  <c r="V10" i="8"/>
  <c r="V12" i="8"/>
  <c r="V14" i="8"/>
  <c r="X8" i="8"/>
  <c r="T31" i="8"/>
  <c r="V60" i="8" s="1"/>
  <c r="T29" i="8"/>
  <c r="V57" i="8" s="1"/>
  <c r="Y57" i="8" s="1"/>
  <c r="T27" i="8"/>
  <c r="V54" i="8" s="1"/>
  <c r="Y54" i="8" s="1"/>
  <c r="T25" i="8"/>
  <c r="V51" i="8" s="1"/>
  <c r="Y51" i="8" s="1"/>
  <c r="T23" i="8"/>
  <c r="V48" i="8" s="1"/>
  <c r="Y48" i="8" s="1"/>
  <c r="T21" i="8"/>
  <c r="V45" i="8" s="1"/>
  <c r="T19" i="8"/>
  <c r="V42" i="8" s="1"/>
  <c r="Z9" i="8"/>
  <c r="Z10" i="8"/>
  <c r="Z11" i="8"/>
  <c r="Z12" i="8"/>
  <c r="Z13" i="8"/>
  <c r="Z14" i="8"/>
  <c r="Z15" i="8"/>
  <c r="T8" i="8"/>
  <c r="Z31" i="8"/>
  <c r="Z29" i="8"/>
  <c r="Z27" i="8"/>
  <c r="Z25" i="8"/>
  <c r="Z23" i="8"/>
  <c r="Z21" i="8"/>
  <c r="Z19" i="8"/>
  <c r="V17" i="8"/>
  <c r="V40" i="8" s="1"/>
  <c r="T9" i="8"/>
  <c r="T10" i="8"/>
  <c r="T11" i="8"/>
  <c r="T12" i="8"/>
  <c r="T13" i="8"/>
  <c r="T14" i="8"/>
  <c r="T15" i="8"/>
  <c r="Z8" i="8"/>
  <c r="X29" i="8"/>
  <c r="V59" i="8" s="1"/>
  <c r="Y59" i="8" s="1"/>
  <c r="X27" i="8"/>
  <c r="V56" i="8" s="1"/>
  <c r="X23" i="8"/>
  <c r="V50" i="8" s="1"/>
  <c r="X19" i="8"/>
  <c r="V9" i="8"/>
  <c r="V11" i="8"/>
  <c r="V13" i="8"/>
  <c r="V15" i="8"/>
  <c r="E44" i="8"/>
  <c r="F44" i="8" s="1"/>
  <c r="S57" i="8" s="1"/>
  <c r="F40" i="8"/>
  <c r="S45" i="8" s="1"/>
  <c r="E43" i="8"/>
  <c r="F41" i="8"/>
  <c r="S48" i="8" s="1"/>
  <c r="F38" i="8"/>
  <c r="S39" i="8" s="1"/>
  <c r="F45" i="8"/>
  <c r="S60" i="8" s="1"/>
  <c r="S51" i="8"/>
  <c r="F39" i="8"/>
  <c r="S42" i="8" s="1"/>
  <c r="H44" i="8"/>
  <c r="H43" i="8"/>
  <c r="H42" i="8"/>
  <c r="B10" i="9"/>
  <c r="B3" i="9" s="1"/>
  <c r="Y55" i="8" l="1"/>
  <c r="Z57" i="8"/>
  <c r="Y56" i="8"/>
  <c r="Z51" i="8"/>
  <c r="Z59" i="8"/>
  <c r="Z58" i="8"/>
  <c r="Y53" i="8"/>
  <c r="U57" i="8"/>
  <c r="U59" i="8"/>
  <c r="U58" i="8"/>
  <c r="Z53" i="8"/>
  <c r="Z52" i="8"/>
  <c r="U52" i="8"/>
  <c r="U51" i="8"/>
  <c r="U53" i="8"/>
  <c r="Z56" i="8"/>
  <c r="Y39" i="8"/>
  <c r="Z55" i="8"/>
  <c r="Z54" i="8"/>
  <c r="F43" i="8"/>
  <c r="S54" i="8" s="1"/>
  <c r="Y42" i="8"/>
  <c r="Y50" i="8"/>
  <c r="Y40" i="8"/>
  <c r="Y61" i="8"/>
  <c r="Y49" i="8"/>
  <c r="Y45" i="8"/>
  <c r="Y47" i="8"/>
  <c r="Y43" i="8"/>
  <c r="Z61" i="8"/>
  <c r="Z48" i="8"/>
  <c r="Z42" i="8"/>
  <c r="Y60" i="8"/>
  <c r="Y62" i="8"/>
  <c r="Z47" i="8"/>
  <c r="Z41" i="8"/>
  <c r="Z60" i="8"/>
  <c r="Z43" i="8"/>
  <c r="Z40" i="8"/>
  <c r="Z45" i="8"/>
  <c r="Z50" i="8"/>
  <c r="Y41" i="8"/>
  <c r="Z49" i="8"/>
  <c r="Z46" i="8"/>
  <c r="Z62" i="8"/>
  <c r="Z39" i="8"/>
  <c r="V44" i="8"/>
  <c r="Y44" i="8" s="1"/>
  <c r="U56" i="8" l="1"/>
  <c r="U55" i="8"/>
  <c r="U54" i="8"/>
  <c r="Z44" i="8"/>
</calcChain>
</file>

<file path=xl/sharedStrings.xml><?xml version="1.0" encoding="utf-8"?>
<sst xmlns="http://schemas.openxmlformats.org/spreadsheetml/2006/main" count="370" uniqueCount="131">
  <si>
    <t>Breast</t>
  </si>
  <si>
    <t>Colorectal</t>
  </si>
  <si>
    <t>Lung</t>
  </si>
  <si>
    <t>Prostate</t>
  </si>
  <si>
    <t>X</t>
  </si>
  <si>
    <t>Total</t>
  </si>
  <si>
    <t>Chinese</t>
  </si>
  <si>
    <t>White British</t>
  </si>
  <si>
    <t>Black Caribbean</t>
  </si>
  <si>
    <t>Black African</t>
  </si>
  <si>
    <t>Asian - Indian</t>
  </si>
  <si>
    <t>Asian - Pakistani</t>
  </si>
  <si>
    <t>Asian - Bangladeshi</t>
  </si>
  <si>
    <t>Stage 1</t>
  </si>
  <si>
    <t>Stage 2</t>
  </si>
  <si>
    <t>Stage 3</t>
  </si>
  <si>
    <t>Stage 4</t>
  </si>
  <si>
    <t>Stage unknown</t>
  </si>
  <si>
    <t xml:space="preserve">- All percentages are shown with no decimal places. </t>
  </si>
  <si>
    <t>- Results presented are only available for selected cancer sites.</t>
  </si>
  <si>
    <t>Chart titles</t>
  </si>
  <si>
    <t>Sites for ethnicity tab</t>
  </si>
  <si>
    <t>Select site from below</t>
  </si>
  <si>
    <t>Percentage</t>
  </si>
  <si>
    <t>-</t>
  </si>
  <si>
    <t>BreastPercentageWhite British</t>
  </si>
  <si>
    <t>BreastPercentageBlack Caribbean</t>
  </si>
  <si>
    <t>BreastPercentageBlack African</t>
  </si>
  <si>
    <t>BreastPercentageAsian - Indian</t>
  </si>
  <si>
    <t>BreastPercentageAsian - Pakistani</t>
  </si>
  <si>
    <t>BreastPercentageAsian - Bangladeshi</t>
  </si>
  <si>
    <t>BreastPercentageAsian - Pakistani &amp; Bangladeshi</t>
  </si>
  <si>
    <t>BreastPercentageChinese</t>
  </si>
  <si>
    <t/>
  </si>
  <si>
    <t>ColorectalPercentageWhite British</t>
  </si>
  <si>
    <t>ColorectalPercentageBlack Caribbean</t>
  </si>
  <si>
    <t>ColorectalPercentageBlack African</t>
  </si>
  <si>
    <t>ColorectalPercentageAsian - Indian</t>
  </si>
  <si>
    <t>ColorectalPercentageAsian - Pakistani</t>
  </si>
  <si>
    <t>ColorectalPercentageAsian - Bangladeshi</t>
  </si>
  <si>
    <t>ColorectalPercentageAsian - Pakistani &amp; Bangladeshi</t>
  </si>
  <si>
    <t>ColorectalPercentageChinese</t>
  </si>
  <si>
    <t>LungPercentageWhite British</t>
  </si>
  <si>
    <t>LungPercentageBlack Caribbean</t>
  </si>
  <si>
    <t>LungPercentageBlack African</t>
  </si>
  <si>
    <t>LungPercentageAsian - Indian</t>
  </si>
  <si>
    <t>LungPercentageAsian - Pakistani</t>
  </si>
  <si>
    <t>LungPercentageAsian - Bangladeshi</t>
  </si>
  <si>
    <t>LungPercentageAsian - Pakistani &amp; Bangladeshi</t>
  </si>
  <si>
    <t>LungPercentageChinese</t>
  </si>
  <si>
    <t>ProstatePercentageWhite British</t>
  </si>
  <si>
    <t>ProstatePercentageBlack Caribbean</t>
  </si>
  <si>
    <t>ProstatePercentageBlack African</t>
  </si>
  <si>
    <t>ProstatePercentageAsian - Indian</t>
  </si>
  <si>
    <t>ProstatePercentageAsian - Pakistani</t>
  </si>
  <si>
    <t>ProstatePercentageAsian - Bangladeshi</t>
  </si>
  <si>
    <t>ProstatePercentageAsian - Pakistani &amp; Bangladeshi</t>
  </si>
  <si>
    <t>ProstatePercentageChinese</t>
  </si>
  <si>
    <t xml:space="preserve">If you have any queries regarding any of these data, please contact: </t>
  </si>
  <si>
    <t>Ethnicity and stage at cancer diagnosis workbook, 2012-2013</t>
  </si>
  <si>
    <t>Other documentation on stage and ethncity are available. These include:</t>
  </si>
  <si>
    <t>Cancer Incidence and Survival By Major Ethnic Group, England, 2002 - 2006</t>
  </si>
  <si>
    <t>Cancer survival in England by stage, 2012</t>
  </si>
  <si>
    <t xml:space="preserve">Routes to diagnosis by stage workbook, 2012-2013 </t>
  </si>
  <si>
    <t>Stage at diagnosis and early mortality from cancer in England, 2012</t>
  </si>
  <si>
    <t>Number</t>
  </si>
  <si>
    <t>BreastNumberWhite British</t>
  </si>
  <si>
    <t>BreastNumberBlack Caribbean</t>
  </si>
  <si>
    <t>BreastNumberBlack African</t>
  </si>
  <si>
    <t>BreastNumberAsian - Indian</t>
  </si>
  <si>
    <t>BreastNumberAsian - Pakistani</t>
  </si>
  <si>
    <t>BreastNumberAsian - Bangladeshi</t>
  </si>
  <si>
    <t>BreastNumberAsian - Pakistani &amp; Bangladeshi</t>
  </si>
  <si>
    <t>BreastNumberChinese</t>
  </si>
  <si>
    <t>ColorectalNumberWhite British</t>
  </si>
  <si>
    <t>ColorectalNumberBlack Caribbean</t>
  </si>
  <si>
    <t>ColorectalNumberBlack African</t>
  </si>
  <si>
    <t>ColorectalNumberAsian - Indian</t>
  </si>
  <si>
    <t>ColorectalNumberAsian - Pakistani</t>
  </si>
  <si>
    <t>ColorectalNumberAsian - Bangladeshi</t>
  </si>
  <si>
    <t>ColorectalNumberAsian - Pakistani &amp; Bangladeshi</t>
  </si>
  <si>
    <t>ColorectalNumberChinese</t>
  </si>
  <si>
    <t>LungNumberWhite British</t>
  </si>
  <si>
    <t>LungNumberBlack Caribbean</t>
  </si>
  <si>
    <t>LungNumberBlack African</t>
  </si>
  <si>
    <t>LungNumberAsian - Indian</t>
  </si>
  <si>
    <t>LungNumberAsian - Pakistani</t>
  </si>
  <si>
    <t>LungNumberAsian - Bangladeshi</t>
  </si>
  <si>
    <t>LungNumberAsian - Pakistani &amp; Bangladeshi</t>
  </si>
  <si>
    <t>LungNumberChinese</t>
  </si>
  <si>
    <t>ProstateNumberWhite British</t>
  </si>
  <si>
    <t>ProstateNumberBlack Caribbean</t>
  </si>
  <si>
    <t>ProstateNumberBlack African</t>
  </si>
  <si>
    <t>ProstateNumberAsian - Indian</t>
  </si>
  <si>
    <t>ProstateNumberAsian - Pakistani</t>
  </si>
  <si>
    <t>ProstateNumberAsian - Bangladeshi</t>
  </si>
  <si>
    <t>ProstateNumberAsian - Pakistani &amp; Bangladeshi</t>
  </si>
  <si>
    <t>ProstateNumberChinese</t>
  </si>
  <si>
    <t>Asian - Pakistani &amp; Bangladeshi*</t>
  </si>
  <si>
    <t>Pakistani &amp; Bangladeshi</t>
  </si>
  <si>
    <t>Confidence interval</t>
  </si>
  <si>
    <t>Early</t>
  </si>
  <si>
    <t>Late</t>
  </si>
  <si>
    <t>1 LCI</t>
  </si>
  <si>
    <t>1 UCI</t>
  </si>
  <si>
    <t xml:space="preserve">Early stage </t>
  </si>
  <si>
    <t>Late stage</t>
  </si>
  <si>
    <t>2 LCI</t>
  </si>
  <si>
    <t>2 UCI</t>
  </si>
  <si>
    <t>3 LCI</t>
  </si>
  <si>
    <t>3 UCI</t>
  </si>
  <si>
    <t>4 LCI</t>
  </si>
  <si>
    <t>4 UCI</t>
  </si>
  <si>
    <t>X LCI</t>
  </si>
  <si>
    <t>X UCI</t>
  </si>
  <si>
    <t>Early LCI</t>
  </si>
  <si>
    <t>Early UCI</t>
  </si>
  <si>
    <t>Late LCI</t>
  </si>
  <si>
    <t>Late UCI</t>
  </si>
  <si>
    <t>Lower 95%</t>
  </si>
  <si>
    <t>Upper 95%</t>
  </si>
  <si>
    <t>Ethnicity and stage at cancer diagnosis (1, 2, 3, 4 and unknown), 2012-2013</t>
  </si>
  <si>
    <t>Ethnicity and stage at cancer diagnosis (early or late), 2012-2013</t>
  </si>
  <si>
    <t xml:space="preserve">- Early stage is defined here as cancer stages 1 and 2. Late stage is defined here as stages 3 and 4. </t>
  </si>
  <si>
    <t>Notes</t>
  </si>
  <si>
    <t>ncrasenquiries@phe.gov.uk</t>
  </si>
  <si>
    <t>CRUK-NCRAS Partnership</t>
  </si>
  <si>
    <t>The full selection of materials published by the National Cancer Registration Analysis and Service (NCRAS) is available online.</t>
  </si>
  <si>
    <t>This workbook presents results  of the stage distribution within ethnic groups for  breast, colorectal, lung and prostate, cancers diagnosed in 2012-2013. Improved registry data has reduced the proportion of tumours with an unknown stage.</t>
  </si>
  <si>
    <t xml:space="preserve">* Due to low numbers of observations in one of these ethnic groups, numbers of Pakistani and Bangladeshi individuals with breast cancer have been added together. Numbers remain separated for other sites.  </t>
  </si>
  <si>
    <t>Version 1.0a,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</si>
</sst>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26"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1"/>
      <name val="Calibri"/>
      <family val="2"/>
      <scheme val="minor"/>
    </font>
    <font>
      <b/>
      <sz val="14"/>
      <color theme="1"/>
      <name val="Calibri"/>
      <family val="2"/>
      <scheme val="minor"/>
    </font>
    <font>
      <sz val="11"/>
      <name val="Arial"/>
      <family val="2"/>
    </font>
    <font>
      <b/>
      <sz val="12"/>
      <name val="Arial"/>
      <family val="2"/>
    </font>
    <font>
      <b/>
      <sz val="10"/>
      <name val="Arial"/>
      <family val="2"/>
    </font>
    <font>
      <sz val="12"/>
      <name val="Arial"/>
      <family val="2"/>
    </font>
    <font>
      <b/>
      <sz val="11"/>
      <color rgb="FF000000"/>
      <name val="Calibri"/>
      <family val="2"/>
    </font>
    <font>
      <sz val="10"/>
      <name val="Calibri"/>
      <family val="2"/>
      <scheme val="minor"/>
    </font>
    <font>
      <b/>
      <sz val="10"/>
      <name val="Calibri"/>
      <family val="2"/>
      <scheme val="minor"/>
    </font>
    <font>
      <sz val="12"/>
      <name val="Calibri"/>
      <family val="2"/>
      <scheme val="minor"/>
    </font>
    <font>
      <b/>
      <u/>
      <sz val="11"/>
      <name val="Calibri"/>
      <family val="2"/>
      <scheme val="minor"/>
    </font>
    <font>
      <sz val="11"/>
      <color theme="1"/>
      <name val="Arial"/>
      <family val="2"/>
    </font>
    <font>
      <b/>
      <sz val="20"/>
      <color rgb="FF98002E"/>
      <name val="Arial"/>
      <family val="2"/>
    </font>
    <font>
      <sz val="8"/>
      <color theme="1"/>
      <name val="Arial"/>
      <family val="2"/>
    </font>
    <font>
      <b/>
      <sz val="12"/>
      <color rgb="FF000000"/>
      <name val="Arial"/>
      <family val="2"/>
    </font>
    <font>
      <u/>
      <sz val="11"/>
      <color theme="10"/>
      <name val="Calibri"/>
      <family val="2"/>
      <scheme val="minor"/>
    </font>
    <font>
      <u/>
      <sz val="12"/>
      <color theme="10"/>
      <name val="Arial"/>
      <family val="2"/>
    </font>
    <font>
      <sz val="12"/>
      <color theme="1"/>
      <name val="Arial"/>
      <family val="2"/>
    </font>
    <font>
      <b/>
      <sz val="8"/>
      <color theme="1" tint="0.34998626667073579"/>
      <name val="Arial"/>
      <family val="2"/>
    </font>
    <font>
      <i/>
      <sz val="12"/>
      <name val="Arial"/>
      <family val="2"/>
    </font>
    <font>
      <b/>
      <sz val="11"/>
      <name val="Calibri"/>
      <family val="2"/>
      <scheme val="minor"/>
    </font>
    <font>
      <i/>
      <sz val="8"/>
      <name val="Arial"/>
      <family val="2"/>
    </font>
  </fonts>
  <fills count="12">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EEE9FD"/>
        <bgColor indexed="64"/>
      </patternFill>
    </fill>
    <fill>
      <patternFill patternType="solid">
        <fgColor rgb="FFCCD4E3"/>
        <bgColor indexed="64"/>
      </patternFill>
    </fill>
    <fill>
      <patternFill patternType="solid">
        <fgColor rgb="FF4DC8B3"/>
        <bgColor indexed="64"/>
      </patternFill>
    </fill>
    <fill>
      <patternFill patternType="solid">
        <fgColor theme="0" tint="-0.14999847407452621"/>
        <bgColor indexed="64"/>
      </patternFill>
    </fill>
    <fill>
      <patternFill patternType="solid">
        <fgColor rgb="FFFAFEC2"/>
        <bgColor indexed="64"/>
      </patternFill>
    </fill>
    <fill>
      <patternFill patternType="solid">
        <fgColor rgb="FF82D8DA"/>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s>
  <cellStyleXfs count="5">
    <xf numFmtId="0" fontId="0" fillId="0" borderId="0"/>
    <xf numFmtId="9" fontId="1" fillId="0" borderId="0" applyFont="0" applyFill="0" applyBorder="0" applyAlignment="0" applyProtection="0"/>
    <xf numFmtId="0" fontId="2" fillId="0" borderId="0"/>
    <xf numFmtId="0" fontId="19" fillId="0" borderId="0" applyNumberFormat="0" applyFill="0" applyBorder="0" applyAlignment="0" applyProtection="0"/>
    <xf numFmtId="43" fontId="1" fillId="0" borderId="0" applyFont="0" applyFill="0" applyBorder="0" applyAlignment="0" applyProtection="0"/>
  </cellStyleXfs>
  <cellXfs count="172">
    <xf numFmtId="0" fontId="0" fillId="0" borderId="0" xfId="0"/>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0" fillId="5" borderId="0" xfId="0" applyFill="1" applyBorder="1" applyAlignment="1">
      <alignment horizontal="left" vertical="top"/>
    </xf>
    <xf numFmtId="0" fontId="0" fillId="5" borderId="0" xfId="0" quotePrefix="1" applyFill="1" applyBorder="1" applyAlignment="1">
      <alignment horizontal="left" vertical="top"/>
    </xf>
    <xf numFmtId="9" fontId="0" fillId="5" borderId="0" xfId="1" applyFont="1" applyFill="1" applyBorder="1" applyAlignment="1">
      <alignment horizontal="left" vertical="top"/>
    </xf>
    <xf numFmtId="0" fontId="0" fillId="4" borderId="0" xfId="0" applyFont="1" applyFill="1" applyBorder="1" applyAlignment="1">
      <alignment horizontal="left" vertical="top"/>
    </xf>
    <xf numFmtId="9" fontId="0" fillId="4" borderId="0" xfId="1" applyFont="1" applyFill="1" applyBorder="1" applyAlignment="1">
      <alignment horizontal="left" vertical="top"/>
    </xf>
    <xf numFmtId="0" fontId="0" fillId="3" borderId="0" xfId="0" applyFill="1" applyBorder="1" applyAlignment="1">
      <alignment horizontal="left" vertical="top"/>
    </xf>
    <xf numFmtId="9" fontId="0" fillId="3" borderId="0" xfId="1" applyFont="1" applyFill="1" applyBorder="1" applyAlignment="1">
      <alignment horizontal="left" vertical="top"/>
    </xf>
    <xf numFmtId="0" fontId="0" fillId="2" borderId="0" xfId="0" applyFill="1" applyBorder="1" applyAlignment="1">
      <alignment horizontal="left" vertical="top"/>
    </xf>
    <xf numFmtId="9" fontId="0" fillId="2" borderId="0" xfId="1" applyFont="1" applyFill="1" applyBorder="1" applyAlignment="1">
      <alignment horizontal="left" vertical="top"/>
    </xf>
    <xf numFmtId="0" fontId="10" fillId="0" borderId="0" xfId="0" applyFont="1" applyFill="1" applyAlignment="1">
      <alignment horizontal="center" vertical="center"/>
    </xf>
    <xf numFmtId="0" fontId="10" fillId="0" borderId="0" xfId="0" applyFont="1" applyAlignment="1">
      <alignment horizontal="center" vertical="center"/>
    </xf>
    <xf numFmtId="0" fontId="8" fillId="0" borderId="1"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11" fillId="0" borderId="0" xfId="0" applyFont="1" applyFill="1" applyAlignment="1">
      <alignment horizontal="left" vertical="center"/>
    </xf>
    <xf numFmtId="9" fontId="4" fillId="0" borderId="0" xfId="1" applyFont="1" applyFill="1" applyBorder="1" applyAlignment="1">
      <alignment horizontal="left" vertical="center"/>
    </xf>
    <xf numFmtId="9" fontId="4"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9" fontId="13" fillId="0" borderId="0" xfId="1" applyFont="1" applyFill="1" applyBorder="1" applyAlignment="1">
      <alignment horizontal="left" vertical="center"/>
    </xf>
    <xf numFmtId="0" fontId="13" fillId="0" borderId="0" xfId="0" applyFont="1" applyFill="1" applyAlignment="1">
      <alignment horizontal="left" vertical="center"/>
    </xf>
    <xf numFmtId="0" fontId="13" fillId="0" borderId="0" xfId="0" applyFont="1" applyFill="1" applyBorder="1" applyAlignment="1">
      <alignment horizontal="left" vertical="center"/>
    </xf>
    <xf numFmtId="0" fontId="4" fillId="7" borderId="0" xfId="0" applyFont="1" applyFill="1" applyAlignment="1">
      <alignment horizontal="left" vertical="center"/>
    </xf>
    <xf numFmtId="0" fontId="11" fillId="7" borderId="0" xfId="0" applyFont="1" applyFill="1" applyAlignment="1">
      <alignment horizontal="left" vertical="center"/>
    </xf>
    <xf numFmtId="0" fontId="13" fillId="7" borderId="0" xfId="0" applyFont="1" applyFill="1" applyAlignment="1">
      <alignment horizontal="left" vertical="center"/>
    </xf>
    <xf numFmtId="0" fontId="4" fillId="7" borderId="0" xfId="0" applyFont="1" applyFill="1" applyBorder="1" applyAlignment="1">
      <alignment horizontal="left" vertical="center"/>
    </xf>
    <xf numFmtId="0" fontId="6" fillId="7" borderId="0" xfId="0" applyFont="1" applyFill="1" applyBorder="1" applyAlignment="1">
      <alignment horizontal="center" vertical="center"/>
    </xf>
    <xf numFmtId="0" fontId="6" fillId="7" borderId="0" xfId="0" applyFont="1" applyFill="1" applyAlignment="1">
      <alignment horizontal="center" vertical="center"/>
    </xf>
    <xf numFmtId="0" fontId="12" fillId="7" borderId="0" xfId="0" applyFont="1" applyFill="1" applyBorder="1" applyAlignment="1">
      <alignment horizontal="left" vertical="center" textRotation="90"/>
    </xf>
    <xf numFmtId="9" fontId="12" fillId="7" borderId="0" xfId="1" applyFont="1" applyFill="1" applyBorder="1" applyAlignment="1">
      <alignment horizontal="left" vertical="center" textRotation="90"/>
    </xf>
    <xf numFmtId="2" fontId="11" fillId="7" borderId="0" xfId="1" applyNumberFormat="1" applyFont="1" applyFill="1" applyBorder="1" applyAlignment="1">
      <alignment horizontal="left" vertical="center"/>
    </xf>
    <xf numFmtId="9" fontId="11" fillId="7" borderId="0" xfId="1" applyFont="1" applyFill="1" applyBorder="1" applyAlignment="1">
      <alignment horizontal="left" vertical="center"/>
    </xf>
    <xf numFmtId="0" fontId="12" fillId="7" borderId="0" xfId="0" applyFont="1" applyFill="1" applyBorder="1" applyAlignment="1">
      <alignment horizontal="left" vertical="center"/>
    </xf>
    <xf numFmtId="9" fontId="4" fillId="7" borderId="0" xfId="0" applyNumberFormat="1" applyFont="1" applyFill="1" applyBorder="1" applyAlignment="1">
      <alignment horizontal="left" vertical="center"/>
    </xf>
    <xf numFmtId="9" fontId="4" fillId="7" borderId="0" xfId="1" applyFont="1" applyFill="1" applyBorder="1" applyAlignment="1">
      <alignment horizontal="left" vertical="center"/>
    </xf>
    <xf numFmtId="1" fontId="4" fillId="7" borderId="0" xfId="1" applyNumberFormat="1" applyFont="1" applyFill="1" applyBorder="1" applyAlignment="1">
      <alignment horizontal="left" vertical="center"/>
    </xf>
    <xf numFmtId="9" fontId="13" fillId="7" borderId="0" xfId="1" applyFont="1" applyFill="1" applyBorder="1" applyAlignment="1">
      <alignment horizontal="left" vertical="center"/>
    </xf>
    <xf numFmtId="9" fontId="13" fillId="7" borderId="0" xfId="1" applyFont="1" applyFill="1" applyAlignment="1">
      <alignment horizontal="left" vertical="center"/>
    </xf>
    <xf numFmtId="9" fontId="4" fillId="7" borderId="0" xfId="1" applyFont="1" applyFill="1" applyAlignment="1">
      <alignment horizontal="left" vertical="center"/>
    </xf>
    <xf numFmtId="0" fontId="14" fillId="7" borderId="0" xfId="0" applyFont="1" applyFill="1" applyAlignment="1">
      <alignment horizontal="left" vertical="center" wrapText="1"/>
    </xf>
    <xf numFmtId="9" fontId="4" fillId="7" borderId="0" xfId="0" applyNumberFormat="1" applyFont="1" applyFill="1" applyAlignment="1">
      <alignment horizontal="left" vertical="center"/>
    </xf>
    <xf numFmtId="0" fontId="13" fillId="7" borderId="0" xfId="0" applyFont="1" applyFill="1" applyBorder="1" applyAlignment="1">
      <alignment horizontal="left" vertical="center"/>
    </xf>
    <xf numFmtId="0" fontId="15" fillId="0" borderId="0" xfId="0" applyFont="1"/>
    <xf numFmtId="0" fontId="16" fillId="0" borderId="0" xfId="0" applyFont="1"/>
    <xf numFmtId="0" fontId="17" fillId="0" borderId="0" xfId="0" applyFont="1"/>
    <xf numFmtId="0" fontId="7" fillId="0" borderId="0" xfId="2" applyFont="1"/>
    <xf numFmtId="0" fontId="9" fillId="0" borderId="0" xfId="2" applyFont="1"/>
    <xf numFmtId="0" fontId="20" fillId="0" borderId="0" xfId="3" applyFont="1"/>
    <xf numFmtId="0" fontId="21" fillId="0" borderId="0" xfId="0" applyFont="1"/>
    <xf numFmtId="0" fontId="5" fillId="0" borderId="0" xfId="0" applyFont="1"/>
    <xf numFmtId="0" fontId="0" fillId="0" borderId="0" xfId="0" applyAlignment="1">
      <alignment wrapText="1"/>
    </xf>
    <xf numFmtId="0" fontId="3" fillId="0" borderId="0" xfId="0" applyFont="1" applyFill="1"/>
    <xf numFmtId="0" fontId="0" fillId="0" borderId="0" xfId="0" applyFont="1" applyFill="1"/>
    <xf numFmtId="0" fontId="0" fillId="6" borderId="0" xfId="0" applyFont="1" applyFill="1"/>
    <xf numFmtId="0" fontId="22" fillId="0" borderId="0" xfId="0" applyFont="1" applyFill="1" applyBorder="1" applyAlignment="1">
      <alignment horizontal="right"/>
    </xf>
    <xf numFmtId="0" fontId="20" fillId="0" borderId="0" xfId="3" applyFont="1" applyAlignment="1">
      <alignment horizontal="left" vertical="center" wrapText="1"/>
    </xf>
    <xf numFmtId="0" fontId="20" fillId="0" borderId="0" xfId="3" applyFont="1" applyAlignment="1">
      <alignment horizontal="left" vertical="top" wrapText="1"/>
    </xf>
    <xf numFmtId="164" fontId="0" fillId="8" borderId="0" xfId="4" applyNumberFormat="1" applyFont="1" applyFill="1" applyAlignment="1">
      <alignment horizontal="center"/>
    </xf>
    <xf numFmtId="0" fontId="4" fillId="7" borderId="0" xfId="0" quotePrefix="1" applyFont="1" applyFill="1" applyAlignment="1">
      <alignment horizontal="left" vertical="top" wrapText="1"/>
    </xf>
    <xf numFmtId="0" fontId="0" fillId="0" borderId="0" xfId="0" applyFont="1" applyFill="1" applyBorder="1" applyAlignment="1">
      <alignment horizontal="left" vertical="top"/>
    </xf>
    <xf numFmtId="0" fontId="4" fillId="7" borderId="0" xfId="0" applyFont="1" applyFill="1" applyAlignment="1">
      <alignment vertical="center"/>
    </xf>
    <xf numFmtId="9" fontId="4" fillId="7" borderId="0" xfId="1" applyFont="1" applyFill="1" applyAlignment="1">
      <alignment horizontal="center" vertical="center"/>
    </xf>
    <xf numFmtId="0" fontId="0" fillId="0" borderId="25" xfId="0" applyFont="1" applyFill="1" applyBorder="1" applyAlignment="1">
      <alignment horizontal="left" vertical="top"/>
    </xf>
    <xf numFmtId="0" fontId="0" fillId="0" borderId="26" xfId="0" applyFont="1" applyFill="1" applyBorder="1" applyAlignment="1">
      <alignment horizontal="left" vertical="top"/>
    </xf>
    <xf numFmtId="0" fontId="0" fillId="0" borderId="27" xfId="0" applyFont="1" applyFill="1" applyBorder="1" applyAlignment="1">
      <alignment horizontal="left" vertical="top"/>
    </xf>
    <xf numFmtId="0" fontId="4" fillId="7" borderId="0" xfId="0" quotePrefix="1" applyFont="1" applyFill="1" applyAlignment="1">
      <alignment horizontal="left" vertical="top" wrapText="1"/>
    </xf>
    <xf numFmtId="0" fontId="0" fillId="0" borderId="28" xfId="0" applyFont="1" applyFill="1" applyBorder="1" applyAlignment="1">
      <alignment horizontal="left" vertical="top"/>
    </xf>
    <xf numFmtId="9" fontId="0" fillId="5" borderId="0" xfId="1" applyNumberFormat="1" applyFont="1" applyFill="1" applyBorder="1" applyAlignment="1">
      <alignment horizontal="left" vertical="top"/>
    </xf>
    <xf numFmtId="0" fontId="25" fillId="9" borderId="32" xfId="0" applyFont="1" applyFill="1" applyBorder="1" applyAlignment="1">
      <alignment horizontal="center" vertical="center"/>
    </xf>
    <xf numFmtId="0" fontId="0" fillId="0" borderId="30" xfId="0" applyFont="1" applyFill="1" applyBorder="1" applyAlignment="1">
      <alignment horizontal="left" vertical="top"/>
    </xf>
    <xf numFmtId="0" fontId="0" fillId="0" borderId="38" xfId="0" applyFont="1" applyFill="1" applyBorder="1" applyAlignment="1">
      <alignment horizontal="left" vertical="top"/>
    </xf>
    <xf numFmtId="0" fontId="25" fillId="9" borderId="20" xfId="0" applyFont="1" applyFill="1" applyBorder="1" applyAlignment="1">
      <alignment horizontal="center" vertical="center"/>
    </xf>
    <xf numFmtId="0" fontId="25" fillId="9" borderId="33" xfId="0" applyFont="1" applyFill="1" applyBorder="1" applyAlignment="1">
      <alignment horizontal="center" vertical="center"/>
    </xf>
    <xf numFmtId="9" fontId="25" fillId="9" borderId="29" xfId="1" applyFont="1" applyFill="1" applyBorder="1" applyAlignment="1">
      <alignment horizontal="center" vertical="center"/>
    </xf>
    <xf numFmtId="9" fontId="25" fillId="9" borderId="31" xfId="1" applyFont="1" applyFill="1" applyBorder="1" applyAlignment="1">
      <alignment horizontal="center" vertical="center"/>
    </xf>
    <xf numFmtId="9" fontId="25" fillId="9" borderId="21" xfId="1" applyFont="1" applyFill="1" applyBorder="1" applyAlignment="1">
      <alignment horizontal="center" vertical="center"/>
    </xf>
    <xf numFmtId="9" fontId="25" fillId="9" borderId="35" xfId="1" applyFont="1" applyFill="1" applyBorder="1" applyAlignment="1">
      <alignment horizontal="center" vertical="center"/>
    </xf>
    <xf numFmtId="9" fontId="25" fillId="9" borderId="36" xfId="1" applyFont="1" applyFill="1" applyBorder="1" applyAlignment="1">
      <alignment horizontal="center" vertical="center"/>
    </xf>
    <xf numFmtId="9" fontId="25" fillId="9" borderId="37" xfId="1" applyFont="1" applyFill="1" applyBorder="1" applyAlignment="1">
      <alignment horizontal="center" vertical="center"/>
    </xf>
    <xf numFmtId="165" fontId="4" fillId="7" borderId="0" xfId="0" applyNumberFormat="1" applyFont="1" applyFill="1" applyAlignment="1">
      <alignment horizontal="left" vertical="center"/>
    </xf>
    <xf numFmtId="0" fontId="25" fillId="9" borderId="30" xfId="0" applyFont="1" applyFill="1" applyBorder="1" applyAlignment="1">
      <alignment vertical="center"/>
    </xf>
    <xf numFmtId="0" fontId="25" fillId="9" borderId="34" xfId="0" applyFont="1" applyFill="1" applyBorder="1" applyAlignment="1">
      <alignment horizontal="left" vertical="center"/>
    </xf>
    <xf numFmtId="0" fontId="25" fillId="9" borderId="30" xfId="0" applyFont="1" applyFill="1" applyBorder="1" applyAlignment="1">
      <alignment horizontal="left" vertical="center"/>
    </xf>
    <xf numFmtId="0" fontId="25" fillId="9" borderId="34" xfId="0" applyFont="1" applyFill="1" applyBorder="1" applyAlignment="1">
      <alignment vertical="center"/>
    </xf>
    <xf numFmtId="0" fontId="0" fillId="0" borderId="2" xfId="0" applyFont="1" applyFill="1" applyBorder="1" applyAlignment="1">
      <alignment horizontal="left" vertical="top"/>
    </xf>
    <xf numFmtId="0" fontId="0" fillId="0" borderId="7" xfId="0" applyFont="1" applyFill="1" applyBorder="1" applyAlignment="1">
      <alignment horizontal="left" vertical="top"/>
    </xf>
    <xf numFmtId="0" fontId="0" fillId="0" borderId="5" xfId="0" applyFont="1" applyFill="1" applyBorder="1" applyAlignment="1">
      <alignment horizontal="left" vertical="top"/>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3" xfId="0" applyFont="1" applyFill="1" applyBorder="1" applyAlignment="1">
      <alignment horizontal="center" vertical="center"/>
    </xf>
    <xf numFmtId="0" fontId="4" fillId="7" borderId="0" xfId="0" applyFont="1" applyFill="1" applyAlignment="1">
      <alignment horizontal="center" vertical="center"/>
    </xf>
    <xf numFmtId="1" fontId="0" fillId="0" borderId="4" xfId="1" applyNumberFormat="1" applyFont="1" applyFill="1" applyBorder="1" applyAlignment="1">
      <alignment horizontal="center" vertical="center"/>
    </xf>
    <xf numFmtId="1" fontId="0" fillId="0" borderId="42" xfId="1" applyNumberFormat="1" applyFont="1" applyFill="1" applyBorder="1" applyAlignment="1">
      <alignment horizontal="center" vertical="center"/>
    </xf>
    <xf numFmtId="1" fontId="0" fillId="0" borderId="32" xfId="1" applyNumberFormat="1" applyFont="1" applyFill="1" applyBorder="1" applyAlignment="1">
      <alignment horizontal="center" vertical="center"/>
    </xf>
    <xf numFmtId="1" fontId="0" fillId="0" borderId="6" xfId="1" applyNumberFormat="1" applyFont="1" applyFill="1" applyBorder="1" applyAlignment="1">
      <alignment horizontal="center" vertical="center"/>
    </xf>
    <xf numFmtId="1" fontId="0" fillId="0" borderId="9" xfId="1" applyNumberFormat="1" applyFont="1" applyFill="1" applyBorder="1" applyAlignment="1">
      <alignment horizontal="center" vertical="center"/>
    </xf>
    <xf numFmtId="9" fontId="0" fillId="0" borderId="19" xfId="1" applyFont="1" applyFill="1" applyBorder="1" applyAlignment="1">
      <alignment horizontal="center" vertical="center"/>
    </xf>
    <xf numFmtId="9" fontId="0" fillId="0" borderId="39" xfId="1" applyFont="1" applyFill="1" applyBorder="1" applyAlignment="1">
      <alignment horizontal="center" vertical="center"/>
    </xf>
    <xf numFmtId="9" fontId="0" fillId="0" borderId="20" xfId="1" applyFont="1" applyFill="1" applyBorder="1" applyAlignment="1">
      <alignment horizontal="center" vertical="center"/>
    </xf>
    <xf numFmtId="0" fontId="4" fillId="7" borderId="0" xfId="0" quotePrefix="1" applyFont="1" applyFill="1" applyAlignment="1">
      <alignment horizontal="center" vertical="top" wrapText="1"/>
    </xf>
    <xf numFmtId="0" fontId="4" fillId="7" borderId="0" xfId="0" quotePrefix="1" applyFont="1" applyFill="1" applyAlignment="1">
      <alignment vertical="top"/>
    </xf>
    <xf numFmtId="0" fontId="0" fillId="0" borderId="2" xfId="0" applyFont="1" applyFill="1" applyBorder="1" applyAlignment="1">
      <alignment vertical="top"/>
    </xf>
    <xf numFmtId="9" fontId="0" fillId="0" borderId="4" xfId="1" applyFont="1" applyFill="1" applyBorder="1" applyAlignment="1">
      <alignment horizontal="center" vertical="center"/>
    </xf>
    <xf numFmtId="0" fontId="0" fillId="0" borderId="5" xfId="0" applyFont="1" applyFill="1" applyBorder="1" applyAlignment="1">
      <alignment vertical="top"/>
    </xf>
    <xf numFmtId="9" fontId="0" fillId="0" borderId="6" xfId="1" applyFont="1" applyFill="1" applyBorder="1" applyAlignment="1">
      <alignment horizontal="center" vertical="center"/>
    </xf>
    <xf numFmtId="0" fontId="25" fillId="9" borderId="40" xfId="0" applyFont="1" applyFill="1" applyBorder="1" applyAlignment="1">
      <alignment horizontal="center" vertical="center"/>
    </xf>
    <xf numFmtId="0" fontId="24" fillId="7" borderId="0" xfId="0" quotePrefix="1" applyFont="1" applyFill="1" applyBorder="1" applyAlignment="1">
      <alignment vertical="top"/>
    </xf>
    <xf numFmtId="9" fontId="4" fillId="7" borderId="0" xfId="0" applyNumberFormat="1" applyFont="1" applyFill="1" applyAlignment="1">
      <alignment horizontal="center" vertical="center"/>
    </xf>
    <xf numFmtId="0" fontId="4" fillId="7" borderId="0" xfId="0" quotePrefix="1" applyFont="1" applyFill="1" applyAlignment="1">
      <alignment vertical="top" wrapText="1"/>
    </xf>
    <xf numFmtId="0" fontId="18" fillId="0" borderId="0" xfId="0" applyFont="1" applyAlignment="1">
      <alignment horizontal="left" wrapText="1"/>
    </xf>
    <xf numFmtId="0" fontId="20" fillId="0" borderId="0" xfId="3" applyFont="1" applyAlignment="1">
      <alignment horizontal="left" vertical="top" wrapText="1"/>
    </xf>
    <xf numFmtId="0" fontId="4" fillId="7" borderId="0" xfId="0" quotePrefix="1" applyFont="1" applyFill="1" applyAlignment="1">
      <alignment horizontal="left" vertical="top" wrapText="1"/>
    </xf>
    <xf numFmtId="0" fontId="4" fillId="7" borderId="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7" borderId="0" xfId="0" quotePrefix="1" applyFont="1" applyFill="1" applyAlignment="1">
      <alignment horizontal="left" vertical="center" wrapText="1"/>
    </xf>
    <xf numFmtId="0" fontId="7" fillId="11" borderId="22" xfId="0" quotePrefix="1" applyFont="1" applyFill="1" applyBorder="1" applyAlignment="1">
      <alignment horizontal="center" vertical="center" textRotation="90"/>
    </xf>
    <xf numFmtId="0" fontId="7" fillId="11" borderId="23" xfId="0" quotePrefix="1" applyFont="1" applyFill="1" applyBorder="1" applyAlignment="1">
      <alignment horizontal="center" vertical="center" textRotation="90"/>
    </xf>
    <xf numFmtId="0" fontId="7" fillId="11" borderId="24" xfId="0" quotePrefix="1" applyFont="1" applyFill="1" applyBorder="1" applyAlignment="1">
      <alignment horizontal="center" vertical="center" textRotation="90"/>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7" fillId="10" borderId="2" xfId="0" quotePrefix="1" applyFont="1" applyFill="1" applyBorder="1" applyAlignment="1">
      <alignment horizontal="center" vertical="center" textRotation="90"/>
    </xf>
    <xf numFmtId="0" fontId="7" fillId="10" borderId="5" xfId="0" quotePrefix="1" applyFont="1" applyFill="1" applyBorder="1" applyAlignment="1">
      <alignment horizontal="center" vertical="center" textRotation="90"/>
    </xf>
    <xf numFmtId="0" fontId="7" fillId="10" borderId="7" xfId="0" quotePrefix="1" applyFont="1" applyFill="1" applyBorder="1" applyAlignment="1">
      <alignment horizontal="center" vertical="center" textRotation="90"/>
    </xf>
    <xf numFmtId="0" fontId="0" fillId="0" borderId="36" xfId="0" applyFont="1" applyFill="1" applyBorder="1" applyAlignment="1">
      <alignment horizontal="center" vertical="center"/>
    </xf>
    <xf numFmtId="9" fontId="0" fillId="0" borderId="29" xfId="1" applyFont="1" applyFill="1" applyBorder="1" applyAlignment="1">
      <alignment horizontal="center" vertical="center"/>
    </xf>
    <xf numFmtId="9" fontId="0" fillId="0" borderId="31" xfId="1" applyFont="1" applyFill="1" applyBorder="1" applyAlignment="1">
      <alignment horizontal="center" vertical="center"/>
    </xf>
    <xf numFmtId="9" fontId="0" fillId="0" borderId="17" xfId="1" applyFont="1" applyFill="1" applyBorder="1" applyAlignment="1">
      <alignment horizontal="center" vertical="center"/>
    </xf>
    <xf numFmtId="9" fontId="0" fillId="0" borderId="16" xfId="1" applyFont="1" applyFill="1" applyBorder="1" applyAlignment="1">
      <alignment horizontal="center" vertical="center"/>
    </xf>
    <xf numFmtId="0" fontId="8" fillId="0" borderId="15" xfId="0" applyFont="1" applyFill="1" applyBorder="1" applyAlignment="1">
      <alignment horizontal="center" vertical="center" wrapText="1"/>
    </xf>
    <xf numFmtId="0" fontId="0" fillId="0" borderId="35" xfId="0" applyFont="1" applyFill="1" applyBorder="1" applyAlignment="1">
      <alignment horizontal="center" vertical="center"/>
    </xf>
    <xf numFmtId="1" fontId="0" fillId="0" borderId="47" xfId="1" applyNumberFormat="1" applyFont="1" applyFill="1" applyBorder="1" applyAlignment="1">
      <alignment horizontal="center" vertical="center"/>
    </xf>
    <xf numFmtId="1" fontId="0" fillId="0" borderId="3" xfId="1" applyNumberFormat="1" applyFont="1" applyFill="1" applyBorder="1" applyAlignment="1">
      <alignment horizontal="center" vertical="center"/>
    </xf>
    <xf numFmtId="1" fontId="0" fillId="0" borderId="48" xfId="1" applyNumberFormat="1" applyFont="1" applyFill="1" applyBorder="1" applyAlignment="1">
      <alignment horizontal="center" vertical="center"/>
    </xf>
    <xf numFmtId="1" fontId="0" fillId="0" borderId="41" xfId="1" applyNumberFormat="1" applyFont="1" applyFill="1" applyBorder="1" applyAlignment="1">
      <alignment horizontal="center" vertical="center"/>
    </xf>
    <xf numFmtId="1" fontId="0" fillId="0" borderId="43" xfId="1" applyNumberFormat="1" applyFont="1" applyFill="1" applyBorder="1" applyAlignment="1">
      <alignment horizontal="center" vertical="center"/>
    </xf>
    <xf numFmtId="1" fontId="0" fillId="0" borderId="44" xfId="1"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8" xfId="0" applyFont="1" applyFill="1" applyBorder="1" applyAlignment="1">
      <alignment horizontal="center" vertical="center"/>
    </xf>
    <xf numFmtId="9" fontId="0" fillId="0" borderId="0" xfId="1" applyFont="1" applyFill="1" applyBorder="1" applyAlignment="1">
      <alignment horizontal="center" vertical="center"/>
    </xf>
    <xf numFmtId="9" fontId="0" fillId="0" borderId="49" xfId="1" applyFont="1" applyFill="1" applyBorder="1" applyAlignment="1">
      <alignment horizontal="center" vertical="center"/>
    </xf>
    <xf numFmtId="1" fontId="0" fillId="0" borderId="29" xfId="1" applyNumberFormat="1" applyFont="1" applyFill="1" applyBorder="1" applyAlignment="1">
      <alignment horizontal="center" vertical="center"/>
    </xf>
    <xf numFmtId="1" fontId="0" fillId="0" borderId="21" xfId="1" applyNumberFormat="1" applyFont="1" applyFill="1" applyBorder="1" applyAlignment="1">
      <alignment horizontal="center" vertical="center"/>
    </xf>
    <xf numFmtId="1" fontId="0" fillId="0" borderId="0" xfId="1" applyNumberFormat="1" applyFont="1" applyFill="1" applyBorder="1" applyAlignment="1">
      <alignment horizontal="center" vertical="center"/>
    </xf>
    <xf numFmtId="1" fontId="0" fillId="0" borderId="45" xfId="1" applyNumberFormat="1" applyFont="1" applyFill="1" applyBorder="1" applyAlignment="1">
      <alignment horizontal="center" vertical="center"/>
    </xf>
    <xf numFmtId="1" fontId="0" fillId="0" borderId="50" xfId="1" applyNumberFormat="1" applyFont="1" applyFill="1" applyBorder="1" applyAlignment="1">
      <alignment horizontal="center" vertical="center"/>
    </xf>
    <xf numFmtId="1" fontId="0" fillId="0" borderId="8" xfId="1" applyNumberFormat="1" applyFont="1" applyFill="1" applyBorder="1" applyAlignment="1">
      <alignment horizontal="center" vertical="center"/>
    </xf>
    <xf numFmtId="1" fontId="0" fillId="0" borderId="31" xfId="1" applyNumberFormat="1" applyFont="1" applyFill="1" applyBorder="1" applyAlignment="1">
      <alignment horizontal="center" vertical="center"/>
    </xf>
    <xf numFmtId="1" fontId="0" fillId="0" borderId="49" xfId="1" applyNumberFormat="1" applyFont="1" applyFill="1" applyBorder="1" applyAlignment="1">
      <alignment horizontal="center" vertical="center"/>
    </xf>
    <xf numFmtId="9" fontId="0" fillId="0" borderId="45" xfId="1" applyFont="1" applyFill="1" applyBorder="1" applyAlignment="1">
      <alignment horizontal="center" vertical="center"/>
    </xf>
    <xf numFmtId="1" fontId="0" fillId="0" borderId="46" xfId="1" applyNumberFormat="1" applyFont="1" applyFill="1" applyBorder="1" applyAlignment="1">
      <alignment horizontal="center" vertical="center"/>
    </xf>
    <xf numFmtId="9" fontId="0" fillId="0" borderId="47" xfId="1" applyFont="1" applyFill="1" applyBorder="1" applyAlignment="1">
      <alignment horizontal="center" vertical="center"/>
    </xf>
    <xf numFmtId="9" fontId="0" fillId="0" borderId="3" xfId="1" applyFont="1" applyFill="1" applyBorder="1" applyAlignment="1">
      <alignment horizontal="center" vertical="center"/>
    </xf>
    <xf numFmtId="9" fontId="0" fillId="0" borderId="43" xfId="1" applyFont="1" applyFill="1" applyBorder="1" applyAlignment="1">
      <alignment horizontal="center" vertical="center"/>
    </xf>
  </cellXfs>
  <cellStyles count="5">
    <cellStyle name="Comma" xfId="4" builtinId="3"/>
    <cellStyle name="Hyperlink" xfId="3" builtinId="8"/>
    <cellStyle name="Normal" xfId="0" builtinId="0"/>
    <cellStyle name="Normal 5" xfId="2"/>
    <cellStyle name="Percent" xfId="1" builtinId="5"/>
  </cellStyles>
  <dxfs count="0"/>
  <tableStyles count="0" defaultTableStyle="TableStyleMedium2" defaultPivotStyle="PivotStyleLight16"/>
  <colors>
    <mruColors>
      <color rgb="FF82D8DA"/>
      <color rgb="FF94DEE0"/>
      <color rgb="FF4DC8B3"/>
      <color rgb="FFE5E9F1"/>
      <color rgb="FF8F3A47"/>
      <color rgb="FFFAFEC2"/>
      <color rgb="FFFFD505"/>
      <color rgb="FFC19299"/>
      <color rgb="FF335291"/>
      <color rgb="FFCCD4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Labels!$B$3</c:f>
          <c:strCache>
            <c:ptCount val="1"/>
            <c:pt idx="0">
              <c:v>Breast cancer (N=78299)</c:v>
            </c:pt>
          </c:strCache>
        </c:strRef>
      </c:tx>
      <c:layout>
        <c:manualLayout>
          <c:xMode val="edge"/>
          <c:yMode val="edge"/>
          <c:x val="0.39426316449237514"/>
          <c:y val="2.4610262261747892E-2"/>
        </c:manualLayout>
      </c:layout>
      <c:overlay val="0"/>
      <c:txPr>
        <a:bodyPr/>
        <a:lstStyle/>
        <a:p>
          <a:pPr algn="ctr">
            <a:defRPr sz="1400"/>
          </a:pPr>
          <a:endParaRPr lang="en-US"/>
        </a:p>
      </c:txPr>
    </c:title>
    <c:autoTitleDeleted val="0"/>
    <c:plotArea>
      <c:layout>
        <c:manualLayout>
          <c:layoutTarget val="inner"/>
          <c:xMode val="edge"/>
          <c:yMode val="edge"/>
          <c:x val="0.10583739719328346"/>
          <c:y val="0.10762062045277423"/>
          <c:w val="0.79270192451592403"/>
          <c:h val="0.64236881100111198"/>
        </c:manualLayout>
      </c:layout>
      <c:barChart>
        <c:barDir val="col"/>
        <c:grouping val="percentStacked"/>
        <c:varyColors val="0"/>
        <c:ser>
          <c:idx val="0"/>
          <c:order val="0"/>
          <c:tx>
            <c:strRef>
              <c:f>'Ethnicity and stage'!$H$37</c:f>
              <c:strCache>
                <c:ptCount val="1"/>
                <c:pt idx="0">
                  <c:v>Stage 1</c:v>
                </c:pt>
              </c:strCache>
            </c:strRef>
          </c:tx>
          <c:spPr>
            <a:solidFill>
              <a:srgbClr val="335291"/>
            </a:solidFill>
          </c:spPr>
          <c:invertIfNegative val="0"/>
          <c:cat>
            <c:strRef>
              <c:f>'Ethnicity and stage'!$F$38:$F$45</c:f>
              <c:strCache>
                <c:ptCount val="8"/>
                <c:pt idx="0">
                  <c:v>White British (n=74944)</c:v>
                </c:pt>
                <c:pt idx="1">
                  <c:v>Black Caribbean (n=735)</c:v>
                </c:pt>
                <c:pt idx="2">
                  <c:v>Black African (n=547)</c:v>
                </c:pt>
                <c:pt idx="3">
                  <c:v>Asian - Indian (n=1135)</c:v>
                </c:pt>
                <c:pt idx="4">
                  <c:v> </c:v>
                </c:pt>
                <c:pt idx="5">
                  <c:v> </c:v>
                </c:pt>
                <c:pt idx="6">
                  <c:v>Pakistani &amp; Bangladeshi (n=686)</c:v>
                </c:pt>
                <c:pt idx="7">
                  <c:v>Chinese (n=252)</c:v>
                </c:pt>
              </c:strCache>
            </c:strRef>
          </c:cat>
          <c:val>
            <c:numRef>
              <c:f>'Ethnicity and stage'!$H$38:$H$45</c:f>
              <c:numCache>
                <c:formatCode>0%</c:formatCode>
                <c:ptCount val="8"/>
                <c:pt idx="0">
                  <c:v>0.37670794192997437</c:v>
                </c:pt>
                <c:pt idx="1">
                  <c:v>0.27755102040816326</c:v>
                </c:pt>
                <c:pt idx="2">
                  <c:v>0.24862888482632542</c:v>
                </c:pt>
                <c:pt idx="3">
                  <c:v>0.32775330396475771</c:v>
                </c:pt>
                <c:pt idx="4">
                  <c:v>0</c:v>
                </c:pt>
                <c:pt idx="5">
                  <c:v>0</c:v>
                </c:pt>
                <c:pt idx="6">
                  <c:v>0.28717201166180756</c:v>
                </c:pt>
                <c:pt idx="7">
                  <c:v>0.40476190476190477</c:v>
                </c:pt>
              </c:numCache>
            </c:numRef>
          </c:val>
        </c:ser>
        <c:ser>
          <c:idx val="1"/>
          <c:order val="1"/>
          <c:tx>
            <c:strRef>
              <c:f>'Ethnicity and stage'!$I$37</c:f>
              <c:strCache>
                <c:ptCount val="1"/>
                <c:pt idx="0">
                  <c:v>Stage 2</c:v>
                </c:pt>
              </c:strCache>
            </c:strRef>
          </c:tx>
          <c:spPr>
            <a:solidFill>
              <a:srgbClr val="8093BA"/>
            </a:solidFill>
          </c:spPr>
          <c:invertIfNegative val="0"/>
          <c:cat>
            <c:strRef>
              <c:f>'Ethnicity and stage'!$F$38:$F$45</c:f>
              <c:strCache>
                <c:ptCount val="8"/>
                <c:pt idx="0">
                  <c:v>White British (n=74944)</c:v>
                </c:pt>
                <c:pt idx="1">
                  <c:v>Black Caribbean (n=735)</c:v>
                </c:pt>
                <c:pt idx="2">
                  <c:v>Black African (n=547)</c:v>
                </c:pt>
                <c:pt idx="3">
                  <c:v>Asian - Indian (n=1135)</c:v>
                </c:pt>
                <c:pt idx="4">
                  <c:v> </c:v>
                </c:pt>
                <c:pt idx="5">
                  <c:v> </c:v>
                </c:pt>
                <c:pt idx="6">
                  <c:v>Pakistani &amp; Bangladeshi (n=686)</c:v>
                </c:pt>
                <c:pt idx="7">
                  <c:v>Chinese (n=252)</c:v>
                </c:pt>
              </c:strCache>
            </c:strRef>
          </c:cat>
          <c:val>
            <c:numRef>
              <c:f>'Ethnicity and stage'!$I$38:$I$45</c:f>
              <c:numCache>
                <c:formatCode>0%</c:formatCode>
                <c:ptCount val="8"/>
                <c:pt idx="0">
                  <c:v>0.31845111016225447</c:v>
                </c:pt>
                <c:pt idx="1">
                  <c:v>0.36326530612244901</c:v>
                </c:pt>
                <c:pt idx="2">
                  <c:v>0.37294332723948814</c:v>
                </c:pt>
                <c:pt idx="3">
                  <c:v>0.35859030837004408</c:v>
                </c:pt>
                <c:pt idx="4">
                  <c:v>0</c:v>
                </c:pt>
                <c:pt idx="5">
                  <c:v>0</c:v>
                </c:pt>
                <c:pt idx="6">
                  <c:v>0.40816326530612246</c:v>
                </c:pt>
                <c:pt idx="7">
                  <c:v>0.32539682539682541</c:v>
                </c:pt>
              </c:numCache>
            </c:numRef>
          </c:val>
        </c:ser>
        <c:ser>
          <c:idx val="2"/>
          <c:order val="2"/>
          <c:tx>
            <c:strRef>
              <c:f>'Ethnicity and stage'!$J$37</c:f>
              <c:strCache>
                <c:ptCount val="1"/>
                <c:pt idx="0">
                  <c:v>Stage 3</c:v>
                </c:pt>
              </c:strCache>
            </c:strRef>
          </c:tx>
          <c:spPr>
            <a:solidFill>
              <a:srgbClr val="9B505C"/>
            </a:solidFill>
          </c:spPr>
          <c:invertIfNegative val="0"/>
          <c:cat>
            <c:strRef>
              <c:f>'Ethnicity and stage'!$F$38:$F$45</c:f>
              <c:strCache>
                <c:ptCount val="8"/>
                <c:pt idx="0">
                  <c:v>White British (n=74944)</c:v>
                </c:pt>
                <c:pt idx="1">
                  <c:v>Black Caribbean (n=735)</c:v>
                </c:pt>
                <c:pt idx="2">
                  <c:v>Black African (n=547)</c:v>
                </c:pt>
                <c:pt idx="3">
                  <c:v>Asian - Indian (n=1135)</c:v>
                </c:pt>
                <c:pt idx="4">
                  <c:v> </c:v>
                </c:pt>
                <c:pt idx="5">
                  <c:v> </c:v>
                </c:pt>
                <c:pt idx="6">
                  <c:v>Pakistani &amp; Bangladeshi (n=686)</c:v>
                </c:pt>
                <c:pt idx="7">
                  <c:v>Chinese (n=252)</c:v>
                </c:pt>
              </c:strCache>
            </c:strRef>
          </c:cat>
          <c:val>
            <c:numRef>
              <c:f>'Ethnicity and stage'!$J$38:$J$45</c:f>
              <c:numCache>
                <c:formatCode>0%</c:formatCode>
                <c:ptCount val="8"/>
                <c:pt idx="0">
                  <c:v>8.0940435525192145E-2</c:v>
                </c:pt>
                <c:pt idx="1">
                  <c:v>0.14557823129251701</c:v>
                </c:pt>
                <c:pt idx="2">
                  <c:v>0.15722120658135283</c:v>
                </c:pt>
                <c:pt idx="3">
                  <c:v>9.9559471365638766E-2</c:v>
                </c:pt>
                <c:pt idx="4">
                  <c:v>0</c:v>
                </c:pt>
                <c:pt idx="5">
                  <c:v>0</c:v>
                </c:pt>
                <c:pt idx="6">
                  <c:v>0.10932944606413994</c:v>
                </c:pt>
                <c:pt idx="7">
                  <c:v>6.3492063492063489E-2</c:v>
                </c:pt>
              </c:numCache>
            </c:numRef>
          </c:val>
        </c:ser>
        <c:ser>
          <c:idx val="3"/>
          <c:order val="3"/>
          <c:tx>
            <c:strRef>
              <c:f>'Ethnicity and stage'!$K$37</c:f>
              <c:strCache>
                <c:ptCount val="1"/>
                <c:pt idx="0">
                  <c:v>Stage 4</c:v>
                </c:pt>
              </c:strCache>
            </c:strRef>
          </c:tx>
          <c:spPr>
            <a:solidFill>
              <a:srgbClr val="C19299"/>
            </a:solidFill>
          </c:spPr>
          <c:invertIfNegative val="0"/>
          <c:cat>
            <c:strRef>
              <c:f>'Ethnicity and stage'!$F$38:$F$45</c:f>
              <c:strCache>
                <c:ptCount val="8"/>
                <c:pt idx="0">
                  <c:v>White British (n=74944)</c:v>
                </c:pt>
                <c:pt idx="1">
                  <c:v>Black Caribbean (n=735)</c:v>
                </c:pt>
                <c:pt idx="2">
                  <c:v>Black African (n=547)</c:v>
                </c:pt>
                <c:pt idx="3">
                  <c:v>Asian - Indian (n=1135)</c:v>
                </c:pt>
                <c:pt idx="4">
                  <c:v> </c:v>
                </c:pt>
                <c:pt idx="5">
                  <c:v> </c:v>
                </c:pt>
                <c:pt idx="6">
                  <c:v>Pakistani &amp; Bangladeshi (n=686)</c:v>
                </c:pt>
                <c:pt idx="7">
                  <c:v>Chinese (n=252)</c:v>
                </c:pt>
              </c:strCache>
            </c:strRef>
          </c:cat>
          <c:val>
            <c:numRef>
              <c:f>'Ethnicity and stage'!$K$38:$K$45</c:f>
              <c:numCache>
                <c:formatCode>0%</c:formatCode>
                <c:ptCount val="8"/>
                <c:pt idx="0">
                  <c:v>5.1251601195559354E-2</c:v>
                </c:pt>
                <c:pt idx="1">
                  <c:v>7.0748299319727898E-2</c:v>
                </c:pt>
                <c:pt idx="2">
                  <c:v>8.957952468007313E-2</c:v>
                </c:pt>
                <c:pt idx="3">
                  <c:v>4.6696035242290747E-2</c:v>
                </c:pt>
                <c:pt idx="4">
                  <c:v>0</c:v>
                </c:pt>
                <c:pt idx="5">
                  <c:v>0</c:v>
                </c:pt>
                <c:pt idx="6">
                  <c:v>4.2274052478134108E-2</c:v>
                </c:pt>
                <c:pt idx="7">
                  <c:v>3.1746031746031744E-2</c:v>
                </c:pt>
              </c:numCache>
            </c:numRef>
          </c:val>
        </c:ser>
        <c:ser>
          <c:idx val="4"/>
          <c:order val="4"/>
          <c:tx>
            <c:strRef>
              <c:f>'Ethnicity and stage'!$L$37</c:f>
              <c:strCache>
                <c:ptCount val="1"/>
                <c:pt idx="0">
                  <c:v>Stage unknown</c:v>
                </c:pt>
              </c:strCache>
            </c:strRef>
          </c:tx>
          <c:spPr>
            <a:solidFill>
              <a:schemeClr val="bg1">
                <a:lumMod val="85000"/>
              </a:schemeClr>
            </a:solidFill>
          </c:spPr>
          <c:invertIfNegative val="0"/>
          <c:cat>
            <c:strRef>
              <c:f>'Ethnicity and stage'!$F$38:$F$45</c:f>
              <c:strCache>
                <c:ptCount val="8"/>
                <c:pt idx="0">
                  <c:v>White British (n=74944)</c:v>
                </c:pt>
                <c:pt idx="1">
                  <c:v>Black Caribbean (n=735)</c:v>
                </c:pt>
                <c:pt idx="2">
                  <c:v>Black African (n=547)</c:v>
                </c:pt>
                <c:pt idx="3">
                  <c:v>Asian - Indian (n=1135)</c:v>
                </c:pt>
                <c:pt idx="4">
                  <c:v> </c:v>
                </c:pt>
                <c:pt idx="5">
                  <c:v> </c:v>
                </c:pt>
                <c:pt idx="6">
                  <c:v>Pakistani &amp; Bangladeshi (n=686)</c:v>
                </c:pt>
                <c:pt idx="7">
                  <c:v>Chinese (n=252)</c:v>
                </c:pt>
              </c:strCache>
            </c:strRef>
          </c:cat>
          <c:val>
            <c:numRef>
              <c:f>'Ethnicity and stage'!$L$38:$L$45</c:f>
              <c:numCache>
                <c:formatCode>0%</c:formatCode>
                <c:ptCount val="8"/>
                <c:pt idx="0">
                  <c:v>0.17264891118701964</c:v>
                </c:pt>
                <c:pt idx="1">
                  <c:v>0.14285714285714285</c:v>
                </c:pt>
                <c:pt idx="2">
                  <c:v>0.13162705667276051</c:v>
                </c:pt>
                <c:pt idx="3">
                  <c:v>0.16740088105726872</c:v>
                </c:pt>
                <c:pt idx="4">
                  <c:v>0</c:v>
                </c:pt>
                <c:pt idx="5">
                  <c:v>0</c:v>
                </c:pt>
                <c:pt idx="6">
                  <c:v>0.15306122448979592</c:v>
                </c:pt>
                <c:pt idx="7">
                  <c:v>0.17460317460317459</c:v>
                </c:pt>
              </c:numCache>
            </c:numRef>
          </c:val>
        </c:ser>
        <c:dLbls>
          <c:showLegendKey val="0"/>
          <c:showVal val="0"/>
          <c:showCatName val="0"/>
          <c:showSerName val="0"/>
          <c:showPercent val="0"/>
          <c:showBubbleSize val="0"/>
        </c:dLbls>
        <c:gapWidth val="18"/>
        <c:overlap val="100"/>
        <c:axId val="125319040"/>
        <c:axId val="125320576"/>
      </c:barChart>
      <c:catAx>
        <c:axId val="125319040"/>
        <c:scaling>
          <c:orientation val="minMax"/>
        </c:scaling>
        <c:delete val="0"/>
        <c:axPos val="b"/>
        <c:numFmt formatCode="General" sourceLinked="1"/>
        <c:majorTickMark val="none"/>
        <c:minorTickMark val="none"/>
        <c:tickLblPos val="nextTo"/>
        <c:spPr>
          <a:ln>
            <a:noFill/>
          </a:ln>
        </c:spPr>
        <c:txPr>
          <a:bodyPr rot="-2700000" vert="horz"/>
          <a:lstStyle/>
          <a:p>
            <a:pPr>
              <a:defRPr/>
            </a:pPr>
            <a:endParaRPr lang="en-US"/>
          </a:p>
        </c:txPr>
        <c:crossAx val="125320576"/>
        <c:crosses val="autoZero"/>
        <c:auto val="1"/>
        <c:lblAlgn val="ctr"/>
        <c:lblOffset val="100"/>
        <c:noMultiLvlLbl val="0"/>
      </c:catAx>
      <c:valAx>
        <c:axId val="125320576"/>
        <c:scaling>
          <c:orientation val="minMax"/>
        </c:scaling>
        <c:delete val="0"/>
        <c:axPos val="l"/>
        <c:majorGridlines/>
        <c:numFmt formatCode="0%" sourceLinked="1"/>
        <c:majorTickMark val="none"/>
        <c:minorTickMark val="none"/>
        <c:tickLblPos val="nextTo"/>
        <c:txPr>
          <a:bodyPr rot="0" vert="horz"/>
          <a:lstStyle/>
          <a:p>
            <a:pPr>
              <a:defRPr/>
            </a:pPr>
            <a:endParaRPr lang="en-US"/>
          </a:p>
        </c:txPr>
        <c:crossAx val="125319040"/>
        <c:crosses val="autoZero"/>
        <c:crossBetween val="between"/>
        <c:majorUnit val="0.1"/>
      </c:valAx>
      <c:spPr>
        <a:effectLst>
          <a:softEdge rad="0"/>
        </a:effectLst>
      </c:spPr>
    </c:plotArea>
    <c:legend>
      <c:legendPos val="b"/>
      <c:layout>
        <c:manualLayout>
          <c:xMode val="edge"/>
          <c:yMode val="edge"/>
          <c:x val="0.90925525077798663"/>
          <c:y val="9.1163850141877584E-2"/>
          <c:w val="8.1261945558891435E-2"/>
          <c:h val="0.28841061416354569"/>
        </c:manualLayout>
      </c:layout>
      <c:overlay val="0"/>
    </c:legend>
    <c:plotVisOnly val="1"/>
    <c:dispBlanksAs val="gap"/>
    <c:showDLblsOverMax val="0"/>
  </c:chart>
  <c:spPr>
    <a:ln>
      <a:solidFill>
        <a:schemeClr val="tx1">
          <a:lumMod val="50000"/>
          <a:lumOff val="50000"/>
          <a:alpha val="67000"/>
        </a:schemeClr>
      </a:solid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Labels!$B$3</c:f>
          <c:strCache>
            <c:ptCount val="1"/>
            <c:pt idx="0">
              <c:v>Breast cancer (N=78299)</c:v>
            </c:pt>
          </c:strCache>
        </c:strRef>
      </c:tx>
      <c:overlay val="0"/>
      <c:txPr>
        <a:bodyPr/>
        <a:lstStyle/>
        <a:p>
          <a:pPr>
            <a:defRPr sz="1400">
              <a:latin typeface="Arial" panose="020B0604020202020204" pitchFamily="34" charset="0"/>
              <a:cs typeface="Arial" panose="020B0604020202020204" pitchFamily="34" charset="0"/>
            </a:defRPr>
          </a:pPr>
          <a:endParaRPr lang="en-US"/>
        </a:p>
      </c:txPr>
    </c:title>
    <c:autoTitleDeleted val="0"/>
    <c:plotArea>
      <c:layout>
        <c:manualLayout>
          <c:layoutTarget val="inner"/>
          <c:xMode val="edge"/>
          <c:yMode val="edge"/>
          <c:x val="8.7423867289279589E-2"/>
          <c:y val="0.12106086726220631"/>
          <c:w val="0.89382079525037106"/>
          <c:h val="0.61852478195740834"/>
        </c:manualLayout>
      </c:layout>
      <c:barChart>
        <c:barDir val="col"/>
        <c:grouping val="clustered"/>
        <c:varyColors val="0"/>
        <c:ser>
          <c:idx val="0"/>
          <c:order val="0"/>
          <c:tx>
            <c:strRef>
              <c:f>'Ethnicity and stage'!$V$38</c:f>
              <c:strCache>
                <c:ptCount val="1"/>
                <c:pt idx="0">
                  <c:v>Early</c:v>
                </c:pt>
              </c:strCache>
            </c:strRef>
          </c:tx>
          <c:invertIfNegative val="0"/>
          <c:dPt>
            <c:idx val="1"/>
            <c:invertIfNegative val="0"/>
            <c:bubble3D val="0"/>
            <c:spPr>
              <a:solidFill>
                <a:srgbClr val="8F3A47"/>
              </a:solidFill>
            </c:spPr>
          </c:dPt>
          <c:dPt>
            <c:idx val="2"/>
            <c:invertIfNegative val="0"/>
            <c:bubble3D val="0"/>
            <c:spPr>
              <a:solidFill>
                <a:srgbClr val="E5E9F1"/>
              </a:solidFill>
            </c:spPr>
          </c:dPt>
          <c:dPt>
            <c:idx val="4"/>
            <c:invertIfNegative val="0"/>
            <c:bubble3D val="0"/>
            <c:spPr>
              <a:solidFill>
                <a:srgbClr val="8F3A47"/>
              </a:solidFill>
            </c:spPr>
          </c:dPt>
          <c:dPt>
            <c:idx val="5"/>
            <c:invertIfNegative val="0"/>
            <c:bubble3D val="0"/>
            <c:spPr>
              <a:solidFill>
                <a:srgbClr val="E5E9F1"/>
              </a:solidFill>
            </c:spPr>
          </c:dPt>
          <c:dPt>
            <c:idx val="7"/>
            <c:invertIfNegative val="0"/>
            <c:bubble3D val="0"/>
            <c:spPr>
              <a:solidFill>
                <a:srgbClr val="8F3A47"/>
              </a:solidFill>
            </c:spPr>
          </c:dPt>
          <c:dPt>
            <c:idx val="8"/>
            <c:invertIfNegative val="0"/>
            <c:bubble3D val="0"/>
            <c:spPr>
              <a:solidFill>
                <a:srgbClr val="E5E9F1"/>
              </a:solidFill>
            </c:spPr>
          </c:dPt>
          <c:dPt>
            <c:idx val="10"/>
            <c:invertIfNegative val="0"/>
            <c:bubble3D val="0"/>
            <c:spPr>
              <a:solidFill>
                <a:srgbClr val="8F3A47"/>
              </a:solidFill>
            </c:spPr>
          </c:dPt>
          <c:dPt>
            <c:idx val="11"/>
            <c:invertIfNegative val="0"/>
            <c:bubble3D val="0"/>
            <c:spPr>
              <a:solidFill>
                <a:srgbClr val="E5E9F1"/>
              </a:solidFill>
            </c:spPr>
          </c:dPt>
          <c:dPt>
            <c:idx val="13"/>
            <c:invertIfNegative val="0"/>
            <c:bubble3D val="0"/>
            <c:spPr>
              <a:solidFill>
                <a:srgbClr val="8F3A47"/>
              </a:solidFill>
            </c:spPr>
          </c:dPt>
          <c:dPt>
            <c:idx val="14"/>
            <c:invertIfNegative val="0"/>
            <c:bubble3D val="0"/>
            <c:spPr>
              <a:solidFill>
                <a:srgbClr val="E5E9F1"/>
              </a:solidFill>
            </c:spPr>
          </c:dPt>
          <c:dPt>
            <c:idx val="16"/>
            <c:invertIfNegative val="0"/>
            <c:bubble3D val="0"/>
            <c:spPr>
              <a:solidFill>
                <a:srgbClr val="8F3A47"/>
              </a:solidFill>
            </c:spPr>
          </c:dPt>
          <c:dPt>
            <c:idx val="17"/>
            <c:invertIfNegative val="0"/>
            <c:bubble3D val="0"/>
            <c:spPr>
              <a:solidFill>
                <a:srgbClr val="E5E9F1"/>
              </a:solidFill>
            </c:spPr>
          </c:dPt>
          <c:dPt>
            <c:idx val="19"/>
            <c:invertIfNegative val="0"/>
            <c:bubble3D val="0"/>
            <c:spPr>
              <a:solidFill>
                <a:srgbClr val="8F3A47"/>
              </a:solidFill>
            </c:spPr>
          </c:dPt>
          <c:dPt>
            <c:idx val="20"/>
            <c:invertIfNegative val="0"/>
            <c:bubble3D val="0"/>
            <c:spPr>
              <a:solidFill>
                <a:srgbClr val="E5E9F1"/>
              </a:solidFill>
            </c:spPr>
          </c:dPt>
          <c:dPt>
            <c:idx val="22"/>
            <c:invertIfNegative val="0"/>
            <c:bubble3D val="0"/>
            <c:spPr>
              <a:solidFill>
                <a:srgbClr val="8F3A47"/>
              </a:solidFill>
            </c:spPr>
          </c:dPt>
          <c:dPt>
            <c:idx val="23"/>
            <c:invertIfNegative val="0"/>
            <c:bubble3D val="0"/>
            <c:spPr>
              <a:solidFill>
                <a:srgbClr val="E5E9F1"/>
              </a:solidFill>
            </c:spPr>
          </c:dPt>
          <c:errBars>
            <c:errBarType val="both"/>
            <c:errValType val="cust"/>
            <c:noEndCap val="0"/>
            <c:plus>
              <c:numRef>
                <c:f>'Ethnicity and stage'!$Z$39:$Z$62</c:f>
                <c:numCache>
                  <c:formatCode>General</c:formatCode>
                  <c:ptCount val="24"/>
                  <c:pt idx="0">
                    <c:v>2.8409479077711186E-3</c:v>
                  </c:pt>
                  <c:pt idx="1">
                    <c:v>2.8079632792485099E-3</c:v>
                  </c:pt>
                  <c:pt idx="2">
                    <c:v>2.3510888129803509E-3</c:v>
                  </c:pt>
                  <c:pt idx="3">
                    <c:v>3.4183673469387776E-2</c:v>
                  </c:pt>
                  <c:pt idx="4">
                    <c:v>3.1673469387755088E-2</c:v>
                  </c:pt>
                  <c:pt idx="5">
                    <c:v>2.7142857142857163E-2</c:v>
                  </c:pt>
                  <c:pt idx="6">
                    <c:v>3.9427787934186442E-2</c:v>
                  </c:pt>
                  <c:pt idx="7">
                    <c:v>3.8199268738574016E-2</c:v>
                  </c:pt>
                  <c:pt idx="8">
                    <c:v>3.13729433272395E-2</c:v>
                  </c:pt>
                  <c:pt idx="9">
                    <c:v>2.6656387665198178E-2</c:v>
                  </c:pt>
                  <c:pt idx="10">
                    <c:v>2.1744493392070491E-2</c:v>
                  </c:pt>
                  <c:pt idx="11">
                    <c:v>2.2599118942731283E-2</c:v>
                  </c:pt>
                  <c:pt idx="12">
                    <c:v>0</c:v>
                  </c:pt>
                  <c:pt idx="13">
                    <c:v>0</c:v>
                  </c:pt>
                  <c:pt idx="14">
                    <c:v>0</c:v>
                  </c:pt>
                  <c:pt idx="15">
                    <c:v>0</c:v>
                  </c:pt>
                  <c:pt idx="16">
                    <c:v>0</c:v>
                  </c:pt>
                  <c:pt idx="17">
                    <c:v>0</c:v>
                  </c:pt>
                  <c:pt idx="18">
                    <c:v>3.3664723032070021E-2</c:v>
                  </c:pt>
                  <c:pt idx="19">
                    <c:v>2.8396501457725931E-2</c:v>
                  </c:pt>
                  <c:pt idx="20">
                    <c:v>2.8938775510204073E-2</c:v>
                  </c:pt>
                  <c:pt idx="21">
                    <c:v>5.0841269841269798E-2</c:v>
                  </c:pt>
                  <c:pt idx="22">
                    <c:v>4.2761904761904779E-2</c:v>
                  </c:pt>
                  <c:pt idx="23">
                    <c:v>5.1396825396825413E-2</c:v>
                  </c:pt>
                </c:numCache>
              </c:numRef>
            </c:plus>
            <c:minus>
              <c:numRef>
                <c:f>'Ethnicity and stage'!$Y$39:$Y$62</c:f>
                <c:numCache>
                  <c:formatCode>General</c:formatCode>
                  <c:ptCount val="24"/>
                  <c:pt idx="0">
                    <c:v>3.1590520922288867E-3</c:v>
                  </c:pt>
                  <c:pt idx="1">
                    <c:v>2.1920367207514946E-3</c:v>
                  </c:pt>
                  <c:pt idx="2">
                    <c:v>2.6489111870196258E-3</c:v>
                  </c:pt>
                  <c:pt idx="3">
                    <c:v>3.5816326530612286E-2</c:v>
                  </c:pt>
                  <c:pt idx="4">
                    <c:v>2.832653061224491E-2</c:v>
                  </c:pt>
                  <c:pt idx="5">
                    <c:v>2.3857142857142855E-2</c:v>
                  </c:pt>
                  <c:pt idx="6">
                    <c:v>4.157221206581363E-2</c:v>
                  </c:pt>
                  <c:pt idx="7">
                    <c:v>3.3800731261425965E-2</c:v>
                  </c:pt>
                  <c:pt idx="8">
                    <c:v>2.5627056672760509E-2</c:v>
                  </c:pt>
                  <c:pt idx="9">
                    <c:v>2.7343612334801759E-2</c:v>
                  </c:pt>
                  <c:pt idx="10">
                    <c:v>1.9255506607929518E-2</c:v>
                  </c:pt>
                  <c:pt idx="11">
                    <c:v>2.0400881057268727E-2</c:v>
                  </c:pt>
                  <c:pt idx="12">
                    <c:v>0</c:v>
                  </c:pt>
                  <c:pt idx="13">
                    <c:v>0</c:v>
                  </c:pt>
                  <c:pt idx="14">
                    <c:v>0</c:v>
                  </c:pt>
                  <c:pt idx="15">
                    <c:v>0</c:v>
                  </c:pt>
                  <c:pt idx="16">
                    <c:v>0</c:v>
                  </c:pt>
                  <c:pt idx="17">
                    <c:v>0</c:v>
                  </c:pt>
                  <c:pt idx="18">
                    <c:v>3.5335276967929929E-2</c:v>
                  </c:pt>
                  <c:pt idx="19">
                    <c:v>2.460349854227406E-2</c:v>
                  </c:pt>
                  <c:pt idx="20">
                    <c:v>2.5061224489795919E-2</c:v>
                  </c:pt>
                  <c:pt idx="21">
                    <c:v>5.8158730158730187E-2</c:v>
                  </c:pt>
                  <c:pt idx="22">
                    <c:v>3.0238095238095231E-2</c:v>
                  </c:pt>
                  <c:pt idx="23">
                    <c:v>4.1603174603174586E-2</c:v>
                  </c:pt>
                </c:numCache>
              </c:numRef>
            </c:minus>
          </c:errBars>
          <c:cat>
            <c:multiLvlStrRef>
              <c:f>'Ethnicity and stage'!$S$39:$U$62</c:f>
              <c:multiLvlStrCache>
                <c:ptCount val="24"/>
                <c:lvl>
                  <c:pt idx="0">
                    <c:v>Early</c:v>
                  </c:pt>
                  <c:pt idx="1">
                    <c:v>Late</c:v>
                  </c:pt>
                  <c:pt idx="2">
                    <c:v>Stage unknown</c:v>
                  </c:pt>
                  <c:pt idx="3">
                    <c:v>Early</c:v>
                  </c:pt>
                  <c:pt idx="4">
                    <c:v>Late</c:v>
                  </c:pt>
                  <c:pt idx="5">
                    <c:v>Stage unknown</c:v>
                  </c:pt>
                  <c:pt idx="6">
                    <c:v>Early</c:v>
                  </c:pt>
                  <c:pt idx="7">
                    <c:v>Late</c:v>
                  </c:pt>
                  <c:pt idx="8">
                    <c:v>Stage unknown</c:v>
                  </c:pt>
                  <c:pt idx="9">
                    <c:v>Early</c:v>
                  </c:pt>
                  <c:pt idx="10">
                    <c:v>Late</c:v>
                  </c:pt>
                  <c:pt idx="11">
                    <c:v>Stage unknown</c:v>
                  </c:pt>
                  <c:pt idx="18">
                    <c:v>Early</c:v>
                  </c:pt>
                  <c:pt idx="19">
                    <c:v>Late</c:v>
                  </c:pt>
                  <c:pt idx="20">
                    <c:v>Stage unknown</c:v>
                  </c:pt>
                  <c:pt idx="21">
                    <c:v>Early</c:v>
                  </c:pt>
                  <c:pt idx="22">
                    <c:v>Late</c:v>
                  </c:pt>
                  <c:pt idx="23">
                    <c:v>Stage unknown</c:v>
                  </c:pt>
                </c:lvl>
                <c:lvl>
                  <c:pt idx="0">
                    <c:v>White British (n=74944)</c:v>
                  </c:pt>
                  <c:pt idx="3">
                    <c:v>Black Caribbean (n=735)</c:v>
                  </c:pt>
                  <c:pt idx="6">
                    <c:v>Black African (n=547)</c:v>
                  </c:pt>
                  <c:pt idx="9">
                    <c:v>Asian - Indian (n=1135)</c:v>
                  </c:pt>
                  <c:pt idx="12">
                    <c:v> </c:v>
                  </c:pt>
                  <c:pt idx="15">
                    <c:v> </c:v>
                  </c:pt>
                  <c:pt idx="18">
                    <c:v>Pakistani &amp; Bangladeshi (n=686)</c:v>
                  </c:pt>
                  <c:pt idx="21">
                    <c:v>Chinese (n=252)</c:v>
                  </c:pt>
                </c:lvl>
              </c:multiLvlStrCache>
            </c:multiLvlStrRef>
          </c:cat>
          <c:val>
            <c:numRef>
              <c:f>'Ethnicity and stage'!$V$39:$V$62</c:f>
              <c:numCache>
                <c:formatCode>0%</c:formatCode>
                <c:ptCount val="24"/>
                <c:pt idx="0">
                  <c:v>0.69515905209222884</c:v>
                </c:pt>
                <c:pt idx="1">
                  <c:v>0.1321920367207515</c:v>
                </c:pt>
                <c:pt idx="2">
                  <c:v>0.17264891118701964</c:v>
                </c:pt>
                <c:pt idx="3">
                  <c:v>0.64081632653061227</c:v>
                </c:pt>
                <c:pt idx="4">
                  <c:v>0.21632653061224491</c:v>
                </c:pt>
                <c:pt idx="5">
                  <c:v>0.14285714285714285</c:v>
                </c:pt>
                <c:pt idx="6">
                  <c:v>0.62157221206581359</c:v>
                </c:pt>
                <c:pt idx="7">
                  <c:v>0.24680073126142596</c:v>
                </c:pt>
                <c:pt idx="8">
                  <c:v>0.13162705667276051</c:v>
                </c:pt>
                <c:pt idx="9">
                  <c:v>0.68634361233480179</c:v>
                </c:pt>
                <c:pt idx="10">
                  <c:v>0.14625550660792952</c:v>
                </c:pt>
                <c:pt idx="11">
                  <c:v>0.16740088105726872</c:v>
                </c:pt>
                <c:pt idx="12">
                  <c:v>0</c:v>
                </c:pt>
                <c:pt idx="13">
                  <c:v>0</c:v>
                </c:pt>
                <c:pt idx="14">
                  <c:v>0</c:v>
                </c:pt>
                <c:pt idx="15">
                  <c:v>0</c:v>
                </c:pt>
                <c:pt idx="16">
                  <c:v>0</c:v>
                </c:pt>
                <c:pt idx="17">
                  <c:v>0</c:v>
                </c:pt>
                <c:pt idx="18">
                  <c:v>0.69533527696792996</c:v>
                </c:pt>
                <c:pt idx="19">
                  <c:v>0.15160349854227406</c:v>
                </c:pt>
                <c:pt idx="20">
                  <c:v>0.15306122448979592</c:v>
                </c:pt>
                <c:pt idx="21">
                  <c:v>0.73015873015873023</c:v>
                </c:pt>
                <c:pt idx="22">
                  <c:v>9.5238095238095233E-2</c:v>
                </c:pt>
                <c:pt idx="23">
                  <c:v>0.17460317460317459</c:v>
                </c:pt>
              </c:numCache>
            </c:numRef>
          </c:val>
        </c:ser>
        <c:dLbls>
          <c:showLegendKey val="0"/>
          <c:showVal val="0"/>
          <c:showCatName val="0"/>
          <c:showSerName val="0"/>
          <c:showPercent val="0"/>
          <c:showBubbleSize val="0"/>
        </c:dLbls>
        <c:gapWidth val="150"/>
        <c:axId val="128994304"/>
        <c:axId val="128996096"/>
      </c:barChart>
      <c:catAx>
        <c:axId val="128994304"/>
        <c:scaling>
          <c:orientation val="minMax"/>
        </c:scaling>
        <c:delete val="0"/>
        <c:axPos val="b"/>
        <c:majorTickMark val="out"/>
        <c:minorTickMark val="none"/>
        <c:tickLblPos val="nextTo"/>
        <c:txPr>
          <a:bodyPr rot="-5400000" vert="horz"/>
          <a:lstStyle/>
          <a:p>
            <a:pPr>
              <a:defRPr>
                <a:latin typeface="Arial" panose="020B0604020202020204" pitchFamily="34" charset="0"/>
                <a:cs typeface="Arial" panose="020B0604020202020204" pitchFamily="34" charset="0"/>
              </a:defRPr>
            </a:pPr>
            <a:endParaRPr lang="en-US"/>
          </a:p>
        </c:txPr>
        <c:crossAx val="128996096"/>
        <c:crosses val="autoZero"/>
        <c:auto val="1"/>
        <c:lblAlgn val="ctr"/>
        <c:lblOffset val="100"/>
        <c:noMultiLvlLbl val="0"/>
      </c:catAx>
      <c:valAx>
        <c:axId val="128996096"/>
        <c:scaling>
          <c:orientation val="minMax"/>
        </c:scaling>
        <c:delete val="0"/>
        <c:axPos val="l"/>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28994304"/>
        <c:crosses val="autoZero"/>
        <c:crossBetween val="between"/>
      </c:valAx>
    </c:plotArea>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List" dx="16" fmlaLink="Labels!$C$9" fmlaRange="Labels!$C$3:$C$6" noThreeD="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123824</xdr:colOff>
      <xdr:row>8</xdr:row>
      <xdr:rowOff>171450</xdr:rowOff>
    </xdr:from>
    <xdr:to>
      <xdr:col>8</xdr:col>
      <xdr:colOff>76199</xdr:colOff>
      <xdr:row>24</xdr:row>
      <xdr:rowOff>76200</xdr:rowOff>
    </xdr:to>
    <xdr:sp macro="" textlink="">
      <xdr:nvSpPr>
        <xdr:cNvPr id="2" name="Rectangle 1"/>
        <xdr:cNvSpPr/>
      </xdr:nvSpPr>
      <xdr:spPr>
        <a:xfrm>
          <a:off x="123824" y="1619250"/>
          <a:ext cx="10648950" cy="3638550"/>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oneCell">
    <xdr:from>
      <xdr:col>0</xdr:col>
      <xdr:colOff>76200</xdr:colOff>
      <xdr:row>0</xdr:row>
      <xdr:rowOff>47625</xdr:rowOff>
    </xdr:from>
    <xdr:to>
      <xdr:col>1</xdr:col>
      <xdr:colOff>1438275</xdr:colOff>
      <xdr:row>7</xdr:row>
      <xdr:rowOff>161925</xdr:rowOff>
    </xdr:to>
    <xdr:pic>
      <xdr:nvPicPr>
        <xdr:cNvPr id="3" name="Picture 3" descr="PPT-poster-logo-colour.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7625"/>
          <a:ext cx="1598295" cy="1341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466725</xdr:colOff>
      <xdr:row>1</xdr:row>
      <xdr:rowOff>19050</xdr:rowOff>
    </xdr:from>
    <xdr:to>
      <xdr:col>7</xdr:col>
      <xdr:colOff>514350</xdr:colOff>
      <xdr:row>3</xdr:row>
      <xdr:rowOff>161925</xdr:rowOff>
    </xdr:to>
    <xdr:pic>
      <xdr:nvPicPr>
        <xdr:cNvPr id="4" name="Picture 3" descr="CRUK_Pos_RGB_4.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403" t="12921" r="6097" b="12909"/>
        <a:stretch>
          <a:fillRect/>
        </a:stretch>
      </xdr:blipFill>
      <xdr:spPr bwMode="auto">
        <a:xfrm>
          <a:off x="8467725" y="200025"/>
          <a:ext cx="12668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4761</xdr:colOff>
      <xdr:row>1</xdr:row>
      <xdr:rowOff>104774</xdr:rowOff>
    </xdr:from>
    <xdr:to>
      <xdr:col>17</xdr:col>
      <xdr:colOff>38099</xdr:colOff>
      <xdr:row>28</xdr:row>
      <xdr:rowOff>154782</xdr:rowOff>
    </xdr:to>
    <xdr:sp macro="" textlink="">
      <xdr:nvSpPr>
        <xdr:cNvPr id="2" name="TextBox 1"/>
        <xdr:cNvSpPr txBox="1"/>
      </xdr:nvSpPr>
      <xdr:spPr>
        <a:xfrm>
          <a:off x="123824" y="295274"/>
          <a:ext cx="10082213" cy="5253039"/>
        </a:xfrm>
        <a:prstGeom prst="rect">
          <a:avLst/>
        </a:prstGeom>
        <a:solidFill>
          <a:schemeClr val="lt1"/>
        </a:solidFill>
        <a:ln w="19050" cmpd="sng">
          <a:solidFill>
            <a:srgbClr val="00B09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400" b="1">
              <a:solidFill>
                <a:srgbClr val="98002E"/>
              </a:solidFill>
              <a:latin typeface="Arial" pitchFamily="34" charset="0"/>
              <a:cs typeface="Arial" pitchFamily="34" charset="0"/>
            </a:rPr>
            <a:t>Background</a:t>
          </a:r>
        </a:p>
        <a:p>
          <a:endParaRPr lang="en-GB" sz="1200" b="1">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Information on</a:t>
          </a:r>
          <a:r>
            <a:rPr lang="en-GB" sz="1200">
              <a:solidFill>
                <a:srgbClr val="FF0000"/>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ethnicity in Public Health England’s (PHE) cancer registration system for England has improved in recent years. Previous analysis on ethnicity and cancer has focused on broad ethnic groupings; for example the NCRAS report 'Cancer Incidence and Survival By Major Ethnic Group, England, 2002 - 2006'. Completeness of staging information has also improved in recent years,</a:t>
          </a:r>
          <a:r>
            <a:rPr lang="en-GB" sz="1200" baseline="0">
              <a:solidFill>
                <a:schemeClr val="dk1"/>
              </a:solidFill>
              <a:effectLst/>
              <a:latin typeface="Arial" panose="020B0604020202020204" pitchFamily="34" charset="0"/>
              <a:ea typeface="+mn-ea"/>
              <a:cs typeface="Arial" panose="020B0604020202020204" pitchFamily="34" charset="0"/>
            </a:rPr>
            <a:t> enabling a more detailed analysis of cancer stage and ethnicity for selected cancer sites.</a:t>
          </a:r>
          <a:endParaRPr lang="en-GB"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This current workbook workbook examines variation in the proportions of stage at diagnosis  between ethnic groups among people diagnosed with breast (N=87,485), colorectal (N=68,609), lung (N=73,063) and prostate (N=77,604) cancer  in England in 2012-2013. The ethnicity breakdowns displayed here are more granular than in the previously published workbook 'Routes to diagnosis by stage workbook, 2012-2013', due to the fact that</a:t>
          </a:r>
          <a:r>
            <a:rPr lang="en-GB" sz="1200" baseline="0">
              <a:solidFill>
                <a:schemeClr val="dk1"/>
              </a:solidFill>
              <a:effectLst/>
              <a:latin typeface="Arial" panose="020B0604020202020204" pitchFamily="34" charset="0"/>
              <a:ea typeface="+mn-ea"/>
              <a:cs typeface="Arial" panose="020B0604020202020204" pitchFamily="34" charset="0"/>
            </a:rPr>
            <a:t> the present workbook does not incorporate data on the patient's </a:t>
          </a:r>
          <a:r>
            <a:rPr lang="en-GB" sz="1200" baseline="0">
              <a:solidFill>
                <a:schemeClr val="tx1"/>
              </a:solidFill>
              <a:effectLst/>
              <a:latin typeface="Arial" panose="020B0604020202020204" pitchFamily="34" charset="0"/>
              <a:ea typeface="+mn-ea"/>
              <a:cs typeface="Arial" panose="020B0604020202020204" pitchFamily="34" charset="0"/>
            </a:rPr>
            <a:t>Route to Diagnosis</a:t>
          </a:r>
          <a:r>
            <a:rPr lang="en-GB" sz="1200">
              <a:solidFill>
                <a:schemeClr val="tx1"/>
              </a:solidFill>
              <a:effectLst/>
              <a:latin typeface="Arial" panose="020B0604020202020204" pitchFamily="34" charset="0"/>
              <a:ea typeface="+mn-ea"/>
              <a:cs typeface="Arial" panose="020B0604020202020204" pitchFamily="34" charset="0"/>
            </a:rPr>
            <a:t>,</a:t>
          </a:r>
          <a:r>
            <a:rPr lang="en-GB" sz="1200" baseline="0">
              <a:solidFill>
                <a:schemeClr val="tx1"/>
              </a:solidFill>
              <a:effectLst/>
              <a:latin typeface="Arial" panose="020B0604020202020204" pitchFamily="34" charset="0"/>
              <a:ea typeface="+mn-ea"/>
              <a:cs typeface="Arial" panose="020B0604020202020204" pitchFamily="34" charset="0"/>
            </a:rPr>
            <a:t> allowing for more granular ethnic information. </a:t>
          </a:r>
          <a:endParaRPr lang="en-GB" sz="120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200">
            <a:effectLst/>
            <a:latin typeface="Arial" panose="020B0604020202020204" pitchFamily="34" charset="0"/>
            <a:cs typeface="Arial" panose="020B0604020202020204" pitchFamily="34" charset="0"/>
          </a:endParaRPr>
        </a:p>
        <a:p>
          <a:endParaRPr lang="en-GB" sz="1200" b="1" baseline="0">
            <a:latin typeface="Arial" pitchFamily="34" charset="0"/>
            <a:cs typeface="Arial" pitchFamily="34" charset="0"/>
          </a:endParaRPr>
        </a:p>
        <a:p>
          <a:r>
            <a:rPr lang="en-GB" sz="1400" b="1">
              <a:solidFill>
                <a:srgbClr val="98002E"/>
              </a:solidFill>
              <a:latin typeface="Arial" pitchFamily="34" charset="0"/>
              <a:cs typeface="Arial" pitchFamily="34" charset="0"/>
            </a:rPr>
            <a:t>Methods</a:t>
          </a:r>
          <a:endParaRPr lang="en-GB" sz="1200" b="1">
            <a:solidFill>
              <a:srgbClr val="98002E"/>
            </a:solidFill>
            <a:latin typeface="Arial" pitchFamily="34" charset="0"/>
            <a:cs typeface="Arial" pitchFamily="34" charset="0"/>
          </a:endParaRPr>
        </a:p>
        <a:p>
          <a:endParaRPr lang="en-GB" sz="1200" b="1">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All breast (ICD-10 C50) (males and females included), colorectal (ICD-10 C18-20), lung (ICD-10 C34) and prostate (ICD-10 C61) cancers diagnosed between 2012-2013 in residents of England were extracted from PHE's cancer registration and analysis system. We calculated the proportions of diagnoses by stage and the patient’s ethnic group for each cancer type. The ethnic groups used are the most recent ethnic group recorded in the individual's hospital episode statistics (HES) records. </a:t>
          </a:r>
        </a:p>
        <a:p>
          <a:pPr marL="0" marR="0" indent="0" defTabSz="914400" eaLnBrk="1" fontAlgn="auto" latinLnBrk="0" hangingPunct="1">
            <a:lnSpc>
              <a:spcPct val="100000"/>
            </a:lnSpc>
            <a:spcBef>
              <a:spcPts val="0"/>
            </a:spcBef>
            <a:spcAft>
              <a:spcPts val="0"/>
            </a:spcAft>
            <a:buClrTx/>
            <a:buSzTx/>
            <a:buFontTx/>
            <a:buNone/>
            <a:tabLst/>
            <a:defRPr/>
          </a:pPr>
          <a:endParaRPr lang="en-GB" sz="1200">
            <a:solidFill>
              <a:schemeClr val="dk1"/>
            </a:solidFill>
            <a:effectLst/>
            <a:latin typeface="Arial" panose="020B0604020202020204" pitchFamily="34" charset="0"/>
            <a:ea typeface="+mn-ea"/>
            <a:cs typeface="Arial" panose="020B0604020202020204" pitchFamily="34" charset="0"/>
          </a:endParaRPr>
        </a:p>
        <a:p>
          <a:r>
            <a:rPr lang="en-GB" sz="1200" baseline="0">
              <a:solidFill>
                <a:sysClr val="windowText" lastClr="000000"/>
              </a:solidFill>
              <a:effectLst/>
              <a:latin typeface="Arial" panose="020B0604020202020204" pitchFamily="34" charset="0"/>
              <a:ea typeface="+mn-ea"/>
              <a:cs typeface="Arial" panose="020B0604020202020204" pitchFamily="34" charset="0"/>
            </a:rPr>
            <a:t>The groups </a:t>
          </a:r>
          <a:r>
            <a:rPr lang="en-GB" sz="1200" baseline="0">
              <a:solidFill>
                <a:schemeClr val="tx1"/>
              </a:solidFill>
              <a:effectLst/>
              <a:latin typeface="Arial" panose="020B0604020202020204" pitchFamily="34" charset="0"/>
              <a:ea typeface="+mn-ea"/>
              <a:cs typeface="Arial" panose="020B0604020202020204" pitchFamily="34" charset="0"/>
            </a:rPr>
            <a:t>are classified as: </a:t>
          </a:r>
          <a:r>
            <a:rPr lang="en-GB" sz="1200">
              <a:solidFill>
                <a:schemeClr val="tx1"/>
              </a:solidFill>
              <a:effectLst/>
              <a:latin typeface="Arial" panose="020B0604020202020204" pitchFamily="34" charset="0"/>
              <a:ea typeface="+mn-ea"/>
              <a:cs typeface="Arial" panose="020B0604020202020204" pitchFamily="34" charset="0"/>
            </a:rPr>
            <a:t>White </a:t>
          </a:r>
          <a:r>
            <a:rPr lang="en-GB" sz="1200">
              <a:solidFill>
                <a:sysClr val="windowText" lastClr="000000"/>
              </a:solidFill>
              <a:effectLst/>
              <a:latin typeface="Arial" panose="020B0604020202020204" pitchFamily="34" charset="0"/>
              <a:ea typeface="+mn-ea"/>
              <a:cs typeface="Arial" panose="020B0604020202020204" pitchFamily="34" charset="0"/>
            </a:rPr>
            <a:t>British, Black Caribbean, Black African,  Asian - Indian, Asian - Pakistani, Asian - Bangladeshi and Chinese.  Due to small numbers of observations, the individuals</a:t>
          </a:r>
          <a:r>
            <a:rPr lang="en-GB" sz="1200" baseline="0">
              <a:solidFill>
                <a:sysClr val="windowText" lastClr="000000"/>
              </a:solidFill>
              <a:effectLst/>
              <a:latin typeface="Arial" panose="020B0604020202020204" pitchFamily="34" charset="0"/>
              <a:ea typeface="+mn-ea"/>
              <a:cs typeface="Arial" panose="020B0604020202020204" pitchFamily="34" charset="0"/>
            </a:rPr>
            <a:t> in the '</a:t>
          </a:r>
          <a:r>
            <a:rPr lang="en-GB" sz="1200">
              <a:solidFill>
                <a:sysClr val="windowText" lastClr="000000"/>
              </a:solidFill>
              <a:effectLst/>
              <a:latin typeface="Arial" panose="020B0604020202020204" pitchFamily="34" charset="0"/>
              <a:ea typeface="+mn-ea"/>
              <a:cs typeface="Arial" panose="020B0604020202020204" pitchFamily="34" charset="0"/>
            </a:rPr>
            <a:t>Asian - Pakistani'</a:t>
          </a:r>
          <a:r>
            <a:rPr lang="en-GB" sz="1200" baseline="0">
              <a:solidFill>
                <a:sysClr val="windowText" lastClr="000000"/>
              </a:solidFill>
              <a:effectLst/>
              <a:latin typeface="Arial" panose="020B0604020202020204" pitchFamily="34" charset="0"/>
              <a:ea typeface="+mn-ea"/>
              <a:cs typeface="Arial" panose="020B0604020202020204" pitchFamily="34" charset="0"/>
            </a:rPr>
            <a:t> and '</a:t>
          </a:r>
          <a:r>
            <a:rPr lang="en-GB" sz="1200">
              <a:solidFill>
                <a:sysClr val="windowText" lastClr="000000"/>
              </a:solidFill>
              <a:effectLst/>
              <a:latin typeface="Arial" panose="020B0604020202020204" pitchFamily="34" charset="0"/>
              <a:ea typeface="+mn-ea"/>
              <a:cs typeface="Arial" panose="020B0604020202020204" pitchFamily="34" charset="0"/>
            </a:rPr>
            <a:t>Asian - Bangladeshi' groups were combined for breast cancer</a:t>
          </a:r>
          <a:r>
            <a:rPr lang="en-GB" sz="1200" baseline="0">
              <a:solidFill>
                <a:sysClr val="windowText" lastClr="000000"/>
              </a:solidFill>
              <a:effectLst/>
              <a:latin typeface="Arial" panose="020B0604020202020204" pitchFamily="34" charset="0"/>
              <a:ea typeface="+mn-ea"/>
              <a:cs typeface="Arial" panose="020B0604020202020204" pitchFamily="34" charset="0"/>
            </a:rPr>
            <a:t> to form the '</a:t>
          </a:r>
          <a:r>
            <a:rPr lang="en-GB" sz="1200" b="0" i="0" u="none" strike="noStrike">
              <a:solidFill>
                <a:sysClr val="windowText" lastClr="000000"/>
              </a:solidFill>
              <a:effectLst/>
              <a:latin typeface="Arial" panose="020B0604020202020204" pitchFamily="34" charset="0"/>
              <a:ea typeface="+mn-ea"/>
              <a:cs typeface="Arial" panose="020B0604020202020204" pitchFamily="34" charset="0"/>
            </a:rPr>
            <a:t>Asian - Pakistani &amp; Bangladeshi'</a:t>
          </a:r>
          <a:r>
            <a:rPr lang="en-GB" sz="1200" b="0" i="0" u="none" strike="noStrike" baseline="0">
              <a:solidFill>
                <a:sysClr val="windowText" lastClr="000000"/>
              </a:solidFill>
              <a:effectLst/>
              <a:latin typeface="Arial" panose="020B0604020202020204" pitchFamily="34" charset="0"/>
              <a:ea typeface="+mn-ea"/>
              <a:cs typeface="Arial" panose="020B0604020202020204" pitchFamily="34" charset="0"/>
            </a:rPr>
            <a:t> group. </a:t>
          </a:r>
        </a:p>
        <a:p>
          <a:endParaRPr lang="en-GB" sz="1200" b="0" i="0" u="none" strike="noStrike" baseline="0">
            <a:solidFill>
              <a:sysClr val="windowText" lastClr="000000"/>
            </a:solidFill>
            <a:effectLst/>
            <a:latin typeface="Arial" panose="020B0604020202020204" pitchFamily="34" charset="0"/>
            <a:ea typeface="+mn-ea"/>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Please</a:t>
          </a:r>
          <a:r>
            <a:rPr lang="en-GB" sz="1200" baseline="0">
              <a:solidFill>
                <a:sysClr val="windowText" lastClr="000000"/>
              </a:solidFill>
              <a:effectLst/>
              <a:latin typeface="Arial" panose="020B0604020202020204" pitchFamily="34" charset="0"/>
              <a:ea typeface="+mn-ea"/>
              <a:cs typeface="Arial" panose="020B0604020202020204" pitchFamily="34" charset="0"/>
            </a:rPr>
            <a:t> note that the proportions </a:t>
          </a:r>
          <a:r>
            <a:rPr lang="en-GB" sz="1200">
              <a:solidFill>
                <a:sysClr val="windowText" lastClr="000000"/>
              </a:solidFill>
              <a:effectLst/>
              <a:latin typeface="Arial" panose="020B0604020202020204" pitchFamily="34" charset="0"/>
              <a:ea typeface="+mn-ea"/>
              <a:cs typeface="Arial" panose="020B0604020202020204" pitchFamily="34" charset="0"/>
            </a:rPr>
            <a:t>are not controlled by sex, age, deprivation or other factors that may influence the stage distribution. Furthermore, the percentages for some ethnic groups, such as 'Asian - Bangladeshi and Chinese', are based on small numbers. The databriefing published</a:t>
          </a:r>
          <a:r>
            <a:rPr lang="en-GB" sz="1200" baseline="0">
              <a:solidFill>
                <a:sysClr val="windowText" lastClr="000000"/>
              </a:solidFill>
              <a:effectLst/>
              <a:latin typeface="Arial" panose="020B0604020202020204" pitchFamily="34" charset="0"/>
              <a:ea typeface="+mn-ea"/>
              <a:cs typeface="Arial" panose="020B0604020202020204" pitchFamily="34" charset="0"/>
            </a:rPr>
            <a:t> by NCRAS, on the CRUK-NCIN partnership page, reports the statistically signficant results </a:t>
          </a:r>
          <a:r>
            <a:rPr lang="en-GB" sz="1200">
              <a:solidFill>
                <a:sysClr val="windowText" lastClr="000000"/>
              </a:solidFill>
              <a:effectLst/>
              <a:latin typeface="Arial" panose="020B0604020202020204" pitchFamily="34" charset="0"/>
              <a:ea typeface="+mn-ea"/>
              <a:cs typeface="Arial" panose="020B0604020202020204" pitchFamily="34" charset="0"/>
            </a:rPr>
            <a:t>(http://ncin.org.uk/about_ncin/the_cruk_ncin_partnership_improving_outcomes_through_cancer_intelligence)</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xdr:row>
          <xdr:rowOff>190500</xdr:rowOff>
        </xdr:from>
        <xdr:to>
          <xdr:col>1</xdr:col>
          <xdr:colOff>1514475</xdr:colOff>
          <xdr:row>6</xdr:row>
          <xdr:rowOff>152400</xdr:rowOff>
        </xdr:to>
        <xdr:sp macro="" textlink="">
          <xdr:nvSpPr>
            <xdr:cNvPr id="6148" name="List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xdr:absoluteAnchor>
    <xdr:pos x="2142892" y="7344036"/>
    <xdr:ext cx="10440000" cy="61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16</xdr:col>
      <xdr:colOff>268663</xdr:colOff>
      <xdr:row>33</xdr:row>
      <xdr:rowOff>186040</xdr:rowOff>
    </xdr:from>
    <xdr:to>
      <xdr:col>26</xdr:col>
      <xdr:colOff>135913</xdr:colOff>
      <xdr:row>63</xdr:row>
      <xdr:rowOff>19540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47625</xdr:colOff>
      <xdr:row>38</xdr:row>
      <xdr:rowOff>107156</xdr:rowOff>
    </xdr:from>
    <xdr:to>
      <xdr:col>17</xdr:col>
      <xdr:colOff>417912</xdr:colOff>
      <xdr:row>54</xdr:row>
      <xdr:rowOff>129751</xdr:rowOff>
    </xdr:to>
    <xdr:sp macro="" textlink="">
      <xdr:nvSpPr>
        <xdr:cNvPr id="5" name="TextBox 1"/>
        <xdr:cNvSpPr txBox="1"/>
      </xdr:nvSpPr>
      <xdr:spPr>
        <a:xfrm>
          <a:off x="12894469" y="8465344"/>
          <a:ext cx="370287" cy="3451595"/>
        </a:xfrm>
        <a:prstGeom prst="rect">
          <a:avLst/>
        </a:prstGeom>
      </xdr:spPr>
      <xdr:txBody>
        <a:bodyPr vert="vert270"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000" b="0">
              <a:latin typeface="Arial" panose="020B0604020202020204" pitchFamily="34" charset="0"/>
              <a:cs typeface="Arial" panose="020B0604020202020204" pitchFamily="34" charset="0"/>
            </a:rPr>
            <a:t>Percentage of diagnoses</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0.14851</cdr:x>
      <cdr:y>0.01964</cdr:y>
    </cdr:from>
    <cdr:to>
      <cdr:x>0.82994</cdr:x>
      <cdr:y>0.06848</cdr:y>
    </cdr:to>
    <cdr:sp macro="" textlink="">
      <cdr:nvSpPr>
        <cdr:cNvPr id="6" name="TextBox 5"/>
        <cdr:cNvSpPr txBox="1"/>
      </cdr:nvSpPr>
      <cdr:spPr>
        <a:xfrm xmlns:a="http://schemas.openxmlformats.org/drawingml/2006/main">
          <a:off x="1171576" y="104775"/>
          <a:ext cx="55340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0.02004</cdr:x>
      <cdr:y>0.22931</cdr:y>
    </cdr:from>
    <cdr:to>
      <cdr:x>0.0557</cdr:x>
      <cdr:y>0.75106</cdr:y>
    </cdr:to>
    <cdr:sp macro="" textlink="">
      <cdr:nvSpPr>
        <cdr:cNvPr id="8" name="TextBox 1"/>
        <cdr:cNvSpPr txBox="1"/>
      </cdr:nvSpPr>
      <cdr:spPr>
        <a:xfrm xmlns:a="http://schemas.openxmlformats.org/drawingml/2006/main">
          <a:off x="208123" y="1407446"/>
          <a:ext cx="370287" cy="3202393"/>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0">
              <a:latin typeface="Arial" panose="020B0604020202020204" pitchFamily="34" charset="0"/>
              <a:cs typeface="Arial" panose="020B0604020202020204" pitchFamily="34" charset="0"/>
            </a:rPr>
            <a:t>Percentage of diagnoses</a:t>
          </a:r>
        </a:p>
      </cdr:txBody>
    </cdr:sp>
  </cdr:relSizeAnchor>
  <cdr:relSizeAnchor xmlns:cdr="http://schemas.openxmlformats.org/drawingml/2006/chartDrawing">
    <cdr:from>
      <cdr:x>0.21287</cdr:x>
      <cdr:y>0.09868</cdr:y>
    </cdr:from>
    <cdr:to>
      <cdr:x>0.8948</cdr:x>
      <cdr:y>0.14556</cdr:y>
    </cdr:to>
    <cdr:sp macro="" textlink="">
      <cdr:nvSpPr>
        <cdr:cNvPr id="10" name="TextBox 5"/>
        <cdr:cNvSpPr txBox="1"/>
      </cdr:nvSpPr>
      <cdr:spPr>
        <a:xfrm xmlns:a="http://schemas.openxmlformats.org/drawingml/2006/main">
          <a:off x="1695473" y="542923"/>
          <a:ext cx="5534013"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0.14851</cdr:x>
      <cdr:y>0.01964</cdr:y>
    </cdr:from>
    <cdr:to>
      <cdr:x>0.82994</cdr:x>
      <cdr:y>0.06848</cdr:y>
    </cdr:to>
    <cdr:sp macro="" textlink="">
      <cdr:nvSpPr>
        <cdr:cNvPr id="2" name="TextBox 5"/>
        <cdr:cNvSpPr txBox="1"/>
      </cdr:nvSpPr>
      <cdr:spPr>
        <a:xfrm xmlns:a="http://schemas.openxmlformats.org/drawingml/2006/main">
          <a:off x="1171576" y="104775"/>
          <a:ext cx="55340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0.21287</cdr:x>
      <cdr:y>0.09868</cdr:y>
    </cdr:from>
    <cdr:to>
      <cdr:x>0.8948</cdr:x>
      <cdr:y>0.14556</cdr:y>
    </cdr:to>
    <cdr:sp macro="" textlink="">
      <cdr:nvSpPr>
        <cdr:cNvPr id="4" name="TextBox 5"/>
        <cdr:cNvSpPr txBox="1"/>
      </cdr:nvSpPr>
      <cdr:spPr>
        <a:xfrm xmlns:a="http://schemas.openxmlformats.org/drawingml/2006/main">
          <a:off x="1695473" y="542923"/>
          <a:ext cx="5534013"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0.14851</cdr:x>
      <cdr:y>0.01964</cdr:y>
    </cdr:from>
    <cdr:to>
      <cdr:x>0.82994</cdr:x>
      <cdr:y>0.06848</cdr:y>
    </cdr:to>
    <cdr:sp macro="" textlink="">
      <cdr:nvSpPr>
        <cdr:cNvPr id="5" name="TextBox 5"/>
        <cdr:cNvSpPr txBox="1"/>
      </cdr:nvSpPr>
      <cdr:spPr>
        <a:xfrm xmlns:a="http://schemas.openxmlformats.org/drawingml/2006/main">
          <a:off x="1171576" y="104775"/>
          <a:ext cx="55340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0.21287</cdr:x>
      <cdr:y>0.09868</cdr:y>
    </cdr:from>
    <cdr:to>
      <cdr:x>0.8948</cdr:x>
      <cdr:y>0.14556</cdr:y>
    </cdr:to>
    <cdr:sp macro="" textlink="">
      <cdr:nvSpPr>
        <cdr:cNvPr id="9" name="TextBox 5"/>
        <cdr:cNvSpPr txBox="1"/>
      </cdr:nvSpPr>
      <cdr:spPr>
        <a:xfrm xmlns:a="http://schemas.openxmlformats.org/drawingml/2006/main">
          <a:off x="1695473" y="542923"/>
          <a:ext cx="5534013"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0.14851</cdr:x>
      <cdr:y>0.01964</cdr:y>
    </cdr:from>
    <cdr:to>
      <cdr:x>0.82994</cdr:x>
      <cdr:y>0.06848</cdr:y>
    </cdr:to>
    <cdr:sp macro="" textlink="">
      <cdr:nvSpPr>
        <cdr:cNvPr id="11" name="TextBox 5"/>
        <cdr:cNvSpPr txBox="1"/>
      </cdr:nvSpPr>
      <cdr:spPr>
        <a:xfrm xmlns:a="http://schemas.openxmlformats.org/drawingml/2006/main">
          <a:off x="1171576" y="104775"/>
          <a:ext cx="55340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0.21287</cdr:x>
      <cdr:y>0.09868</cdr:y>
    </cdr:from>
    <cdr:to>
      <cdr:x>0.8948</cdr:x>
      <cdr:y>0.14556</cdr:y>
    </cdr:to>
    <cdr:sp macro="" textlink="">
      <cdr:nvSpPr>
        <cdr:cNvPr id="14" name="TextBox 5"/>
        <cdr:cNvSpPr txBox="1"/>
      </cdr:nvSpPr>
      <cdr:spPr>
        <a:xfrm xmlns:a="http://schemas.openxmlformats.org/drawingml/2006/main">
          <a:off x="1695473" y="542923"/>
          <a:ext cx="5534013"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RUK/RTDStage/Ethnicity/Anna%20extracted%20from%20Rt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TDstage_data"/>
      <sheetName val="RTDroute_data"/>
      <sheetName val="Sex_data"/>
      <sheetName val="Age_data"/>
      <sheetName val="Deprivation_data"/>
      <sheetName val="breast"/>
      <sheetName val="colorectal"/>
      <sheetName val="lung"/>
      <sheetName val="prostate"/>
      <sheetName val="Ethnicity_data"/>
      <sheetName val="Hide"/>
      <sheetName val="Including UNK stage"/>
      <sheetName val="Excluding UNK stage"/>
      <sheetName val="Overall % of unknown stage"/>
      <sheetName val="Expanded ethnicit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ncin.org.uk/view?rid=3071" TargetMode="External"/><Relationship Id="rId7" Type="http://schemas.openxmlformats.org/officeDocument/2006/relationships/printerSettings" Target="../printerSettings/printerSettings1.bin"/><Relationship Id="rId2" Type="http://schemas.openxmlformats.org/officeDocument/2006/relationships/hyperlink" Target="http://www.ncin.org.uk/view?rid=2752" TargetMode="External"/><Relationship Id="rId1" Type="http://schemas.openxmlformats.org/officeDocument/2006/relationships/hyperlink" Target="http://www.ncin.org.uk/publications/routes_to_diagnosis" TargetMode="External"/><Relationship Id="rId6" Type="http://schemas.openxmlformats.org/officeDocument/2006/relationships/hyperlink" Target="mailto:ncrasenquiries@phe.gov.uk" TargetMode="External"/><Relationship Id="rId5" Type="http://schemas.openxmlformats.org/officeDocument/2006/relationships/hyperlink" Target="http://www.ncin.org.uk/view?rid=75" TargetMode="External"/><Relationship Id="rId4" Type="http://schemas.openxmlformats.org/officeDocument/2006/relationships/hyperlink" Target="http://www.nature.com/bjc/journal/v112/n1s/full/bjc201549a.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5:H26"/>
  <sheetViews>
    <sheetView showGridLines="0" tabSelected="1" zoomScale="80" zoomScaleNormal="80" workbookViewId="0">
      <selection activeCell="B13" sqref="B13:H13"/>
    </sheetView>
  </sheetViews>
  <sheetFormatPr defaultRowHeight="14.25" x14ac:dyDescent="0.2"/>
  <cols>
    <col min="1" max="1" width="3.42578125" style="45" customWidth="1"/>
    <col min="2" max="2" width="76.7109375" style="45" customWidth="1"/>
    <col min="3" max="3" width="18.5703125" style="45" customWidth="1"/>
    <col min="4" max="4" width="25.140625" style="45" bestFit="1" customWidth="1"/>
    <col min="5" max="256" width="9.140625" style="45"/>
    <col min="257" max="257" width="3.42578125" style="45" customWidth="1"/>
    <col min="258" max="258" width="45.7109375" style="45" bestFit="1" customWidth="1"/>
    <col min="259" max="259" width="18.5703125" style="45" customWidth="1"/>
    <col min="260" max="260" width="25.140625" style="45" bestFit="1" customWidth="1"/>
    <col min="261" max="512" width="9.140625" style="45"/>
    <col min="513" max="513" width="3.42578125" style="45" customWidth="1"/>
    <col min="514" max="514" width="45.7109375" style="45" bestFit="1" customWidth="1"/>
    <col min="515" max="515" width="18.5703125" style="45" customWidth="1"/>
    <col min="516" max="516" width="25.140625" style="45" bestFit="1" customWidth="1"/>
    <col min="517" max="768" width="9.140625" style="45"/>
    <col min="769" max="769" width="3.42578125" style="45" customWidth="1"/>
    <col min="770" max="770" width="45.7109375" style="45" bestFit="1" customWidth="1"/>
    <col min="771" max="771" width="18.5703125" style="45" customWidth="1"/>
    <col min="772" max="772" width="25.140625" style="45" bestFit="1" customWidth="1"/>
    <col min="773" max="1024" width="9.140625" style="45"/>
    <col min="1025" max="1025" width="3.42578125" style="45" customWidth="1"/>
    <col min="1026" max="1026" width="45.7109375" style="45" bestFit="1" customWidth="1"/>
    <col min="1027" max="1027" width="18.5703125" style="45" customWidth="1"/>
    <col min="1028" max="1028" width="25.140625" style="45" bestFit="1" customWidth="1"/>
    <col min="1029" max="1280" width="9.140625" style="45"/>
    <col min="1281" max="1281" width="3.42578125" style="45" customWidth="1"/>
    <col min="1282" max="1282" width="45.7109375" style="45" bestFit="1" customWidth="1"/>
    <col min="1283" max="1283" width="18.5703125" style="45" customWidth="1"/>
    <col min="1284" max="1284" width="25.140625" style="45" bestFit="1" customWidth="1"/>
    <col min="1285" max="1536" width="9.140625" style="45"/>
    <col min="1537" max="1537" width="3.42578125" style="45" customWidth="1"/>
    <col min="1538" max="1538" width="45.7109375" style="45" bestFit="1" customWidth="1"/>
    <col min="1539" max="1539" width="18.5703125" style="45" customWidth="1"/>
    <col min="1540" max="1540" width="25.140625" style="45" bestFit="1" customWidth="1"/>
    <col min="1541" max="1792" width="9.140625" style="45"/>
    <col min="1793" max="1793" width="3.42578125" style="45" customWidth="1"/>
    <col min="1794" max="1794" width="45.7109375" style="45" bestFit="1" customWidth="1"/>
    <col min="1795" max="1795" width="18.5703125" style="45" customWidth="1"/>
    <col min="1796" max="1796" width="25.140625" style="45" bestFit="1" customWidth="1"/>
    <col min="1797" max="2048" width="9.140625" style="45"/>
    <col min="2049" max="2049" width="3.42578125" style="45" customWidth="1"/>
    <col min="2050" max="2050" width="45.7109375" style="45" bestFit="1" customWidth="1"/>
    <col min="2051" max="2051" width="18.5703125" style="45" customWidth="1"/>
    <col min="2052" max="2052" width="25.140625" style="45" bestFit="1" customWidth="1"/>
    <col min="2053" max="2304" width="9.140625" style="45"/>
    <col min="2305" max="2305" width="3.42578125" style="45" customWidth="1"/>
    <col min="2306" max="2306" width="45.7109375" style="45" bestFit="1" customWidth="1"/>
    <col min="2307" max="2307" width="18.5703125" style="45" customWidth="1"/>
    <col min="2308" max="2308" width="25.140625" style="45" bestFit="1" customWidth="1"/>
    <col min="2309" max="2560" width="9.140625" style="45"/>
    <col min="2561" max="2561" width="3.42578125" style="45" customWidth="1"/>
    <col min="2562" max="2562" width="45.7109375" style="45" bestFit="1" customWidth="1"/>
    <col min="2563" max="2563" width="18.5703125" style="45" customWidth="1"/>
    <col min="2564" max="2564" width="25.140625" style="45" bestFit="1" customWidth="1"/>
    <col min="2565" max="2816" width="9.140625" style="45"/>
    <col min="2817" max="2817" width="3.42578125" style="45" customWidth="1"/>
    <col min="2818" max="2818" width="45.7109375" style="45" bestFit="1" customWidth="1"/>
    <col min="2819" max="2819" width="18.5703125" style="45" customWidth="1"/>
    <col min="2820" max="2820" width="25.140625" style="45" bestFit="1" customWidth="1"/>
    <col min="2821" max="3072" width="9.140625" style="45"/>
    <col min="3073" max="3073" width="3.42578125" style="45" customWidth="1"/>
    <col min="3074" max="3074" width="45.7109375" style="45" bestFit="1" customWidth="1"/>
    <col min="3075" max="3075" width="18.5703125" style="45" customWidth="1"/>
    <col min="3076" max="3076" width="25.140625" style="45" bestFit="1" customWidth="1"/>
    <col min="3077" max="3328" width="9.140625" style="45"/>
    <col min="3329" max="3329" width="3.42578125" style="45" customWidth="1"/>
    <col min="3330" max="3330" width="45.7109375" style="45" bestFit="1" customWidth="1"/>
    <col min="3331" max="3331" width="18.5703125" style="45" customWidth="1"/>
    <col min="3332" max="3332" width="25.140625" style="45" bestFit="1" customWidth="1"/>
    <col min="3333" max="3584" width="9.140625" style="45"/>
    <col min="3585" max="3585" width="3.42578125" style="45" customWidth="1"/>
    <col min="3586" max="3586" width="45.7109375" style="45" bestFit="1" customWidth="1"/>
    <col min="3587" max="3587" width="18.5703125" style="45" customWidth="1"/>
    <col min="3588" max="3588" width="25.140625" style="45" bestFit="1" customWidth="1"/>
    <col min="3589" max="3840" width="9.140625" style="45"/>
    <col min="3841" max="3841" width="3.42578125" style="45" customWidth="1"/>
    <col min="3842" max="3842" width="45.7109375" style="45" bestFit="1" customWidth="1"/>
    <col min="3843" max="3843" width="18.5703125" style="45" customWidth="1"/>
    <col min="3844" max="3844" width="25.140625" style="45" bestFit="1" customWidth="1"/>
    <col min="3845" max="4096" width="9.140625" style="45"/>
    <col min="4097" max="4097" width="3.42578125" style="45" customWidth="1"/>
    <col min="4098" max="4098" width="45.7109375" style="45" bestFit="1" customWidth="1"/>
    <col min="4099" max="4099" width="18.5703125" style="45" customWidth="1"/>
    <col min="4100" max="4100" width="25.140625" style="45" bestFit="1" customWidth="1"/>
    <col min="4101" max="4352" width="9.140625" style="45"/>
    <col min="4353" max="4353" width="3.42578125" style="45" customWidth="1"/>
    <col min="4354" max="4354" width="45.7109375" style="45" bestFit="1" customWidth="1"/>
    <col min="4355" max="4355" width="18.5703125" style="45" customWidth="1"/>
    <col min="4356" max="4356" width="25.140625" style="45" bestFit="1" customWidth="1"/>
    <col min="4357" max="4608" width="9.140625" style="45"/>
    <col min="4609" max="4609" width="3.42578125" style="45" customWidth="1"/>
    <col min="4610" max="4610" width="45.7109375" style="45" bestFit="1" customWidth="1"/>
    <col min="4611" max="4611" width="18.5703125" style="45" customWidth="1"/>
    <col min="4612" max="4612" width="25.140625" style="45" bestFit="1" customWidth="1"/>
    <col min="4613" max="4864" width="9.140625" style="45"/>
    <col min="4865" max="4865" width="3.42578125" style="45" customWidth="1"/>
    <col min="4866" max="4866" width="45.7109375" style="45" bestFit="1" customWidth="1"/>
    <col min="4867" max="4867" width="18.5703125" style="45" customWidth="1"/>
    <col min="4868" max="4868" width="25.140625" style="45" bestFit="1" customWidth="1"/>
    <col min="4869" max="5120" width="9.140625" style="45"/>
    <col min="5121" max="5121" width="3.42578125" style="45" customWidth="1"/>
    <col min="5122" max="5122" width="45.7109375" style="45" bestFit="1" customWidth="1"/>
    <col min="5123" max="5123" width="18.5703125" style="45" customWidth="1"/>
    <col min="5124" max="5124" width="25.140625" style="45" bestFit="1" customWidth="1"/>
    <col min="5125" max="5376" width="9.140625" style="45"/>
    <col min="5377" max="5377" width="3.42578125" style="45" customWidth="1"/>
    <col min="5378" max="5378" width="45.7109375" style="45" bestFit="1" customWidth="1"/>
    <col min="5379" max="5379" width="18.5703125" style="45" customWidth="1"/>
    <col min="5380" max="5380" width="25.140625" style="45" bestFit="1" customWidth="1"/>
    <col min="5381" max="5632" width="9.140625" style="45"/>
    <col min="5633" max="5633" width="3.42578125" style="45" customWidth="1"/>
    <col min="5634" max="5634" width="45.7109375" style="45" bestFit="1" customWidth="1"/>
    <col min="5635" max="5635" width="18.5703125" style="45" customWidth="1"/>
    <col min="5636" max="5636" width="25.140625" style="45" bestFit="1" customWidth="1"/>
    <col min="5637" max="5888" width="9.140625" style="45"/>
    <col min="5889" max="5889" width="3.42578125" style="45" customWidth="1"/>
    <col min="5890" max="5890" width="45.7109375" style="45" bestFit="1" customWidth="1"/>
    <col min="5891" max="5891" width="18.5703125" style="45" customWidth="1"/>
    <col min="5892" max="5892" width="25.140625" style="45" bestFit="1" customWidth="1"/>
    <col min="5893" max="6144" width="9.140625" style="45"/>
    <col min="6145" max="6145" width="3.42578125" style="45" customWidth="1"/>
    <col min="6146" max="6146" width="45.7109375" style="45" bestFit="1" customWidth="1"/>
    <col min="6147" max="6147" width="18.5703125" style="45" customWidth="1"/>
    <col min="6148" max="6148" width="25.140625" style="45" bestFit="1" customWidth="1"/>
    <col min="6149" max="6400" width="9.140625" style="45"/>
    <col min="6401" max="6401" width="3.42578125" style="45" customWidth="1"/>
    <col min="6402" max="6402" width="45.7109375" style="45" bestFit="1" customWidth="1"/>
    <col min="6403" max="6403" width="18.5703125" style="45" customWidth="1"/>
    <col min="6404" max="6404" width="25.140625" style="45" bestFit="1" customWidth="1"/>
    <col min="6405" max="6656" width="9.140625" style="45"/>
    <col min="6657" max="6657" width="3.42578125" style="45" customWidth="1"/>
    <col min="6658" max="6658" width="45.7109375" style="45" bestFit="1" customWidth="1"/>
    <col min="6659" max="6659" width="18.5703125" style="45" customWidth="1"/>
    <col min="6660" max="6660" width="25.140625" style="45" bestFit="1" customWidth="1"/>
    <col min="6661" max="6912" width="9.140625" style="45"/>
    <col min="6913" max="6913" width="3.42578125" style="45" customWidth="1"/>
    <col min="6914" max="6914" width="45.7109375" style="45" bestFit="1" customWidth="1"/>
    <col min="6915" max="6915" width="18.5703125" style="45" customWidth="1"/>
    <col min="6916" max="6916" width="25.140625" style="45" bestFit="1" customWidth="1"/>
    <col min="6917" max="7168" width="9.140625" style="45"/>
    <col min="7169" max="7169" width="3.42578125" style="45" customWidth="1"/>
    <col min="7170" max="7170" width="45.7109375" style="45" bestFit="1" customWidth="1"/>
    <col min="7171" max="7171" width="18.5703125" style="45" customWidth="1"/>
    <col min="7172" max="7172" width="25.140625" style="45" bestFit="1" customWidth="1"/>
    <col min="7173" max="7424" width="9.140625" style="45"/>
    <col min="7425" max="7425" width="3.42578125" style="45" customWidth="1"/>
    <col min="7426" max="7426" width="45.7109375" style="45" bestFit="1" customWidth="1"/>
    <col min="7427" max="7427" width="18.5703125" style="45" customWidth="1"/>
    <col min="7428" max="7428" width="25.140625" style="45" bestFit="1" customWidth="1"/>
    <col min="7429" max="7680" width="9.140625" style="45"/>
    <col min="7681" max="7681" width="3.42578125" style="45" customWidth="1"/>
    <col min="7682" max="7682" width="45.7109375" style="45" bestFit="1" customWidth="1"/>
    <col min="7683" max="7683" width="18.5703125" style="45" customWidth="1"/>
    <col min="7684" max="7684" width="25.140625" style="45" bestFit="1" customWidth="1"/>
    <col min="7685" max="7936" width="9.140625" style="45"/>
    <col min="7937" max="7937" width="3.42578125" style="45" customWidth="1"/>
    <col min="7938" max="7938" width="45.7109375" style="45" bestFit="1" customWidth="1"/>
    <col min="7939" max="7939" width="18.5703125" style="45" customWidth="1"/>
    <col min="7940" max="7940" width="25.140625" style="45" bestFit="1" customWidth="1"/>
    <col min="7941" max="8192" width="9.140625" style="45"/>
    <col min="8193" max="8193" width="3.42578125" style="45" customWidth="1"/>
    <col min="8194" max="8194" width="45.7109375" style="45" bestFit="1" customWidth="1"/>
    <col min="8195" max="8195" width="18.5703125" style="45" customWidth="1"/>
    <col min="8196" max="8196" width="25.140625" style="45" bestFit="1" customWidth="1"/>
    <col min="8197" max="8448" width="9.140625" style="45"/>
    <col min="8449" max="8449" width="3.42578125" style="45" customWidth="1"/>
    <col min="8450" max="8450" width="45.7109375" style="45" bestFit="1" customWidth="1"/>
    <col min="8451" max="8451" width="18.5703125" style="45" customWidth="1"/>
    <col min="8452" max="8452" width="25.140625" style="45" bestFit="1" customWidth="1"/>
    <col min="8453" max="8704" width="9.140625" style="45"/>
    <col min="8705" max="8705" width="3.42578125" style="45" customWidth="1"/>
    <col min="8706" max="8706" width="45.7109375" style="45" bestFit="1" customWidth="1"/>
    <col min="8707" max="8707" width="18.5703125" style="45" customWidth="1"/>
    <col min="8708" max="8708" width="25.140625" style="45" bestFit="1" customWidth="1"/>
    <col min="8709" max="8960" width="9.140625" style="45"/>
    <col min="8961" max="8961" width="3.42578125" style="45" customWidth="1"/>
    <col min="8962" max="8962" width="45.7109375" style="45" bestFit="1" customWidth="1"/>
    <col min="8963" max="8963" width="18.5703125" style="45" customWidth="1"/>
    <col min="8964" max="8964" width="25.140625" style="45" bestFit="1" customWidth="1"/>
    <col min="8965" max="9216" width="9.140625" style="45"/>
    <col min="9217" max="9217" width="3.42578125" style="45" customWidth="1"/>
    <col min="9218" max="9218" width="45.7109375" style="45" bestFit="1" customWidth="1"/>
    <col min="9219" max="9219" width="18.5703125" style="45" customWidth="1"/>
    <col min="9220" max="9220" width="25.140625" style="45" bestFit="1" customWidth="1"/>
    <col min="9221" max="9472" width="9.140625" style="45"/>
    <col min="9473" max="9473" width="3.42578125" style="45" customWidth="1"/>
    <col min="9474" max="9474" width="45.7109375" style="45" bestFit="1" customWidth="1"/>
    <col min="9475" max="9475" width="18.5703125" style="45" customWidth="1"/>
    <col min="9476" max="9476" width="25.140625" style="45" bestFit="1" customWidth="1"/>
    <col min="9477" max="9728" width="9.140625" style="45"/>
    <col min="9729" max="9729" width="3.42578125" style="45" customWidth="1"/>
    <col min="9730" max="9730" width="45.7109375" style="45" bestFit="1" customWidth="1"/>
    <col min="9731" max="9731" width="18.5703125" style="45" customWidth="1"/>
    <col min="9732" max="9732" width="25.140625" style="45" bestFit="1" customWidth="1"/>
    <col min="9733" max="9984" width="9.140625" style="45"/>
    <col min="9985" max="9985" width="3.42578125" style="45" customWidth="1"/>
    <col min="9986" max="9986" width="45.7109375" style="45" bestFit="1" customWidth="1"/>
    <col min="9987" max="9987" width="18.5703125" style="45" customWidth="1"/>
    <col min="9988" max="9988" width="25.140625" style="45" bestFit="1" customWidth="1"/>
    <col min="9989" max="10240" width="9.140625" style="45"/>
    <col min="10241" max="10241" width="3.42578125" style="45" customWidth="1"/>
    <col min="10242" max="10242" width="45.7109375" style="45" bestFit="1" customWidth="1"/>
    <col min="10243" max="10243" width="18.5703125" style="45" customWidth="1"/>
    <col min="10244" max="10244" width="25.140625" style="45" bestFit="1" customWidth="1"/>
    <col min="10245" max="10496" width="9.140625" style="45"/>
    <col min="10497" max="10497" width="3.42578125" style="45" customWidth="1"/>
    <col min="10498" max="10498" width="45.7109375" style="45" bestFit="1" customWidth="1"/>
    <col min="10499" max="10499" width="18.5703125" style="45" customWidth="1"/>
    <col min="10500" max="10500" width="25.140625" style="45" bestFit="1" customWidth="1"/>
    <col min="10501" max="10752" width="9.140625" style="45"/>
    <col min="10753" max="10753" width="3.42578125" style="45" customWidth="1"/>
    <col min="10754" max="10754" width="45.7109375" style="45" bestFit="1" customWidth="1"/>
    <col min="10755" max="10755" width="18.5703125" style="45" customWidth="1"/>
    <col min="10756" max="10756" width="25.140625" style="45" bestFit="1" customWidth="1"/>
    <col min="10757" max="11008" width="9.140625" style="45"/>
    <col min="11009" max="11009" width="3.42578125" style="45" customWidth="1"/>
    <col min="11010" max="11010" width="45.7109375" style="45" bestFit="1" customWidth="1"/>
    <col min="11011" max="11011" width="18.5703125" style="45" customWidth="1"/>
    <col min="11012" max="11012" width="25.140625" style="45" bestFit="1" customWidth="1"/>
    <col min="11013" max="11264" width="9.140625" style="45"/>
    <col min="11265" max="11265" width="3.42578125" style="45" customWidth="1"/>
    <col min="11266" max="11266" width="45.7109375" style="45" bestFit="1" customWidth="1"/>
    <col min="11267" max="11267" width="18.5703125" style="45" customWidth="1"/>
    <col min="11268" max="11268" width="25.140625" style="45" bestFit="1" customWidth="1"/>
    <col min="11269" max="11520" width="9.140625" style="45"/>
    <col min="11521" max="11521" width="3.42578125" style="45" customWidth="1"/>
    <col min="11522" max="11522" width="45.7109375" style="45" bestFit="1" customWidth="1"/>
    <col min="11523" max="11523" width="18.5703125" style="45" customWidth="1"/>
    <col min="11524" max="11524" width="25.140625" style="45" bestFit="1" customWidth="1"/>
    <col min="11525" max="11776" width="9.140625" style="45"/>
    <col min="11777" max="11777" width="3.42578125" style="45" customWidth="1"/>
    <col min="11778" max="11778" width="45.7109375" style="45" bestFit="1" customWidth="1"/>
    <col min="11779" max="11779" width="18.5703125" style="45" customWidth="1"/>
    <col min="11780" max="11780" width="25.140625" style="45" bestFit="1" customWidth="1"/>
    <col min="11781" max="12032" width="9.140625" style="45"/>
    <col min="12033" max="12033" width="3.42578125" style="45" customWidth="1"/>
    <col min="12034" max="12034" width="45.7109375" style="45" bestFit="1" customWidth="1"/>
    <col min="12035" max="12035" width="18.5703125" style="45" customWidth="1"/>
    <col min="12036" max="12036" width="25.140625" style="45" bestFit="1" customWidth="1"/>
    <col min="12037" max="12288" width="9.140625" style="45"/>
    <col min="12289" max="12289" width="3.42578125" style="45" customWidth="1"/>
    <col min="12290" max="12290" width="45.7109375" style="45" bestFit="1" customWidth="1"/>
    <col min="12291" max="12291" width="18.5703125" style="45" customWidth="1"/>
    <col min="12292" max="12292" width="25.140625" style="45" bestFit="1" customWidth="1"/>
    <col min="12293" max="12544" width="9.140625" style="45"/>
    <col min="12545" max="12545" width="3.42578125" style="45" customWidth="1"/>
    <col min="12546" max="12546" width="45.7109375" style="45" bestFit="1" customWidth="1"/>
    <col min="12547" max="12547" width="18.5703125" style="45" customWidth="1"/>
    <col min="12548" max="12548" width="25.140625" style="45" bestFit="1" customWidth="1"/>
    <col min="12549" max="12800" width="9.140625" style="45"/>
    <col min="12801" max="12801" width="3.42578125" style="45" customWidth="1"/>
    <col min="12802" max="12802" width="45.7109375" style="45" bestFit="1" customWidth="1"/>
    <col min="12803" max="12803" width="18.5703125" style="45" customWidth="1"/>
    <col min="12804" max="12804" width="25.140625" style="45" bestFit="1" customWidth="1"/>
    <col min="12805" max="13056" width="9.140625" style="45"/>
    <col min="13057" max="13057" width="3.42578125" style="45" customWidth="1"/>
    <col min="13058" max="13058" width="45.7109375" style="45" bestFit="1" customWidth="1"/>
    <col min="13059" max="13059" width="18.5703125" style="45" customWidth="1"/>
    <col min="13060" max="13060" width="25.140625" style="45" bestFit="1" customWidth="1"/>
    <col min="13061" max="13312" width="9.140625" style="45"/>
    <col min="13313" max="13313" width="3.42578125" style="45" customWidth="1"/>
    <col min="13314" max="13314" width="45.7109375" style="45" bestFit="1" customWidth="1"/>
    <col min="13315" max="13315" width="18.5703125" style="45" customWidth="1"/>
    <col min="13316" max="13316" width="25.140625" style="45" bestFit="1" customWidth="1"/>
    <col min="13317" max="13568" width="9.140625" style="45"/>
    <col min="13569" max="13569" width="3.42578125" style="45" customWidth="1"/>
    <col min="13570" max="13570" width="45.7109375" style="45" bestFit="1" customWidth="1"/>
    <col min="13571" max="13571" width="18.5703125" style="45" customWidth="1"/>
    <col min="13572" max="13572" width="25.140625" style="45" bestFit="1" customWidth="1"/>
    <col min="13573" max="13824" width="9.140625" style="45"/>
    <col min="13825" max="13825" width="3.42578125" style="45" customWidth="1"/>
    <col min="13826" max="13826" width="45.7109375" style="45" bestFit="1" customWidth="1"/>
    <col min="13827" max="13827" width="18.5703125" style="45" customWidth="1"/>
    <col min="13828" max="13828" width="25.140625" style="45" bestFit="1" customWidth="1"/>
    <col min="13829" max="14080" width="9.140625" style="45"/>
    <col min="14081" max="14081" width="3.42578125" style="45" customWidth="1"/>
    <col min="14082" max="14082" width="45.7109375" style="45" bestFit="1" customWidth="1"/>
    <col min="14083" max="14083" width="18.5703125" style="45" customWidth="1"/>
    <col min="14084" max="14084" width="25.140625" style="45" bestFit="1" customWidth="1"/>
    <col min="14085" max="14336" width="9.140625" style="45"/>
    <col min="14337" max="14337" width="3.42578125" style="45" customWidth="1"/>
    <col min="14338" max="14338" width="45.7109375" style="45" bestFit="1" customWidth="1"/>
    <col min="14339" max="14339" width="18.5703125" style="45" customWidth="1"/>
    <col min="14340" max="14340" width="25.140625" style="45" bestFit="1" customWidth="1"/>
    <col min="14341" max="14592" width="9.140625" style="45"/>
    <col min="14593" max="14593" width="3.42578125" style="45" customWidth="1"/>
    <col min="14594" max="14594" width="45.7109375" style="45" bestFit="1" customWidth="1"/>
    <col min="14595" max="14595" width="18.5703125" style="45" customWidth="1"/>
    <col min="14596" max="14596" width="25.140625" style="45" bestFit="1" customWidth="1"/>
    <col min="14597" max="14848" width="9.140625" style="45"/>
    <col min="14849" max="14849" width="3.42578125" style="45" customWidth="1"/>
    <col min="14850" max="14850" width="45.7109375" style="45" bestFit="1" customWidth="1"/>
    <col min="14851" max="14851" width="18.5703125" style="45" customWidth="1"/>
    <col min="14852" max="14852" width="25.140625" style="45" bestFit="1" customWidth="1"/>
    <col min="14853" max="15104" width="9.140625" style="45"/>
    <col min="15105" max="15105" width="3.42578125" style="45" customWidth="1"/>
    <col min="15106" max="15106" width="45.7109375" style="45" bestFit="1" customWidth="1"/>
    <col min="15107" max="15107" width="18.5703125" style="45" customWidth="1"/>
    <col min="15108" max="15108" width="25.140625" style="45" bestFit="1" customWidth="1"/>
    <col min="15109" max="15360" width="9.140625" style="45"/>
    <col min="15361" max="15361" width="3.42578125" style="45" customWidth="1"/>
    <col min="15362" max="15362" width="45.7109375" style="45" bestFit="1" customWidth="1"/>
    <col min="15363" max="15363" width="18.5703125" style="45" customWidth="1"/>
    <col min="15364" max="15364" width="25.140625" style="45" bestFit="1" customWidth="1"/>
    <col min="15365" max="15616" width="9.140625" style="45"/>
    <col min="15617" max="15617" width="3.42578125" style="45" customWidth="1"/>
    <col min="15618" max="15618" width="45.7109375" style="45" bestFit="1" customWidth="1"/>
    <col min="15619" max="15619" width="18.5703125" style="45" customWidth="1"/>
    <col min="15620" max="15620" width="25.140625" style="45" bestFit="1" customWidth="1"/>
    <col min="15621" max="15872" width="9.140625" style="45"/>
    <col min="15873" max="15873" width="3.42578125" style="45" customWidth="1"/>
    <col min="15874" max="15874" width="45.7109375" style="45" bestFit="1" customWidth="1"/>
    <col min="15875" max="15875" width="18.5703125" style="45" customWidth="1"/>
    <col min="15876" max="15876" width="25.140625" style="45" bestFit="1" customWidth="1"/>
    <col min="15877" max="16128" width="9.140625" style="45"/>
    <col min="16129" max="16129" width="3.42578125" style="45" customWidth="1"/>
    <col min="16130" max="16130" width="45.7109375" style="45" bestFit="1" customWidth="1"/>
    <col min="16131" max="16131" width="18.5703125" style="45" customWidth="1"/>
    <col min="16132" max="16132" width="25.140625" style="45" bestFit="1" customWidth="1"/>
    <col min="16133" max="16384" width="9.140625" style="45"/>
  </cols>
  <sheetData>
    <row r="5" spans="2:8" ht="14.25" customHeight="1" x14ac:dyDescent="0.4">
      <c r="E5" s="46"/>
      <c r="H5" s="57" t="s">
        <v>126</v>
      </c>
    </row>
    <row r="10" spans="2:8" ht="26.25" x14ac:dyDescent="0.4">
      <c r="B10" s="46" t="s">
        <v>59</v>
      </c>
    </row>
    <row r="11" spans="2:8" x14ac:dyDescent="0.2">
      <c r="B11" s="47" t="s">
        <v>130</v>
      </c>
    </row>
    <row r="13" spans="2:8" ht="37.5" customHeight="1" x14ac:dyDescent="0.25">
      <c r="B13" s="112" t="s">
        <v>128</v>
      </c>
      <c r="C13" s="112"/>
      <c r="D13" s="112"/>
      <c r="E13" s="112"/>
      <c r="F13" s="112"/>
      <c r="G13" s="112"/>
      <c r="H13" s="112"/>
    </row>
    <row r="14" spans="2:8" ht="15.75" x14ac:dyDescent="0.25">
      <c r="B14" s="48"/>
      <c r="C14" s="51"/>
      <c r="D14" s="51"/>
      <c r="E14" s="51"/>
      <c r="F14" s="51"/>
      <c r="G14" s="51"/>
      <c r="H14" s="51"/>
    </row>
    <row r="15" spans="2:8" ht="15" x14ac:dyDescent="0.2">
      <c r="B15" s="49" t="s">
        <v>60</v>
      </c>
      <c r="C15" s="51"/>
      <c r="D15" s="51"/>
      <c r="E15" s="51"/>
      <c r="F15" s="51"/>
      <c r="G15" s="51"/>
      <c r="H15" s="51"/>
    </row>
    <row r="16" spans="2:8" ht="15" x14ac:dyDescent="0.2">
      <c r="B16" s="50" t="s">
        <v>63</v>
      </c>
      <c r="C16" s="51"/>
      <c r="D16" s="51"/>
      <c r="E16" s="51"/>
      <c r="F16" s="51"/>
      <c r="G16" s="51"/>
      <c r="H16" s="51"/>
    </row>
    <row r="17" spans="2:8" ht="15" x14ac:dyDescent="0.2">
      <c r="B17" s="50" t="s">
        <v>62</v>
      </c>
      <c r="C17" s="51"/>
      <c r="D17" s="51"/>
      <c r="E17" s="51"/>
      <c r="F17" s="51"/>
      <c r="G17" s="51"/>
      <c r="H17" s="51"/>
    </row>
    <row r="18" spans="2:8" ht="18" customHeight="1" x14ac:dyDescent="0.2">
      <c r="B18" s="58" t="s">
        <v>64</v>
      </c>
      <c r="C18" s="51"/>
      <c r="D18" s="51"/>
      <c r="E18" s="51"/>
      <c r="F18" s="51"/>
      <c r="G18" s="51"/>
      <c r="H18" s="51"/>
    </row>
    <row r="19" spans="2:8" ht="18" customHeight="1" x14ac:dyDescent="0.2">
      <c r="B19" s="59" t="s">
        <v>61</v>
      </c>
      <c r="C19" s="51"/>
      <c r="D19" s="51"/>
      <c r="E19" s="51"/>
      <c r="F19" s="51"/>
      <c r="G19" s="51"/>
      <c r="H19" s="51"/>
    </row>
    <row r="20" spans="2:8" ht="15" x14ac:dyDescent="0.25">
      <c r="B20" s="50"/>
      <c r="C20" s="51"/>
      <c r="D20" s="51"/>
      <c r="E20" s="51"/>
      <c r="F20" s="51"/>
      <c r="G20" s="51"/>
      <c r="H20" s="51"/>
    </row>
    <row r="21" spans="2:8" ht="30" customHeight="1" x14ac:dyDescent="0.25">
      <c r="B21" s="113" t="s">
        <v>127</v>
      </c>
      <c r="C21" s="113"/>
      <c r="D21" s="113"/>
      <c r="E21" s="113"/>
      <c r="F21" s="59"/>
      <c r="G21" s="51"/>
      <c r="H21" s="51"/>
    </row>
    <row r="22" spans="2:8" ht="15.6" x14ac:dyDescent="0.3">
      <c r="B22" s="48"/>
      <c r="C22" s="51"/>
      <c r="D22" s="51"/>
      <c r="E22" s="51"/>
      <c r="F22" s="51"/>
      <c r="G22" s="51"/>
      <c r="H22" s="51"/>
    </row>
    <row r="23" spans="2:8" ht="15" x14ac:dyDescent="0.2">
      <c r="B23" s="51" t="s">
        <v>58</v>
      </c>
      <c r="C23" s="51"/>
      <c r="D23" s="51"/>
      <c r="E23" s="51"/>
      <c r="F23" s="51"/>
      <c r="G23" s="51"/>
      <c r="H23" s="51"/>
    </row>
    <row r="24" spans="2:8" ht="15" x14ac:dyDescent="0.2">
      <c r="B24" s="50" t="s">
        <v>125</v>
      </c>
      <c r="C24" s="51"/>
      <c r="D24" s="51"/>
      <c r="E24" s="51"/>
      <c r="F24" s="51"/>
      <c r="G24" s="51"/>
      <c r="H24" s="51"/>
    </row>
    <row r="25" spans="2:8" ht="15" x14ac:dyDescent="0.2">
      <c r="B25" s="51"/>
      <c r="C25" s="51"/>
      <c r="D25" s="51"/>
      <c r="E25" s="51"/>
      <c r="F25" s="51"/>
    </row>
    <row r="26" spans="2:8" ht="15" x14ac:dyDescent="0.2">
      <c r="B26" s="51"/>
      <c r="C26" s="51"/>
      <c r="D26" s="51"/>
      <c r="E26" s="51"/>
      <c r="F26" s="51"/>
    </row>
  </sheetData>
  <sheetProtection password="C633" sheet="1" objects="1" scenarios="1"/>
  <mergeCells count="2">
    <mergeCell ref="B13:H13"/>
    <mergeCell ref="B21:E21"/>
  </mergeCells>
  <hyperlinks>
    <hyperlink ref="B21" r:id="rId1" display="The full selection of materials published by the National Cancer Intellgience Netowrk (NCIN) is available online."/>
    <hyperlink ref="B17" r:id="rId2"/>
    <hyperlink ref="B16" r:id="rId3"/>
    <hyperlink ref="B18" r:id="rId4"/>
    <hyperlink ref="B19" r:id="rId5"/>
    <hyperlink ref="B24" r:id="rId6" display="mailto:ncrasenquiries@phe.gov.uk"/>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D7"/>
  <sheetViews>
    <sheetView showGridLines="0" zoomScale="80" zoomScaleNormal="80" workbookViewId="0"/>
  </sheetViews>
  <sheetFormatPr defaultRowHeight="15" x14ac:dyDescent="0.25"/>
  <cols>
    <col min="1" max="1" width="1.85546875" customWidth="1"/>
    <col min="2" max="2" width="11.42578125" customWidth="1"/>
    <col min="3" max="3" width="11.140625" customWidth="1"/>
    <col min="6" max="6" width="9.85546875" customWidth="1"/>
    <col min="258" max="258" width="9.140625" customWidth="1"/>
    <col min="514" max="514" width="9.140625" customWidth="1"/>
    <col min="770" max="770" width="9.140625" customWidth="1"/>
    <col min="1026" max="1026" width="9.140625" customWidth="1"/>
    <col min="1282" max="1282" width="9.140625" customWidth="1"/>
    <col min="1538" max="1538" width="9.140625" customWidth="1"/>
    <col min="1794" max="1794" width="9.140625" customWidth="1"/>
    <col min="2050" max="2050" width="9.140625" customWidth="1"/>
    <col min="2306" max="2306" width="9.140625" customWidth="1"/>
    <col min="2562" max="2562" width="9.140625" customWidth="1"/>
    <col min="2818" max="2818" width="9.140625" customWidth="1"/>
    <col min="3074" max="3074" width="9.140625" customWidth="1"/>
    <col min="3330" max="3330" width="9.140625" customWidth="1"/>
    <col min="3586" max="3586" width="9.140625" customWidth="1"/>
    <col min="3842" max="3842" width="9.140625" customWidth="1"/>
    <col min="4098" max="4098" width="9.140625" customWidth="1"/>
    <col min="4354" max="4354" width="9.140625" customWidth="1"/>
    <col min="4610" max="4610" width="9.140625" customWidth="1"/>
    <col min="4866" max="4866" width="9.140625" customWidth="1"/>
    <col min="5122" max="5122" width="9.140625" customWidth="1"/>
    <col min="5378" max="5378" width="9.140625" customWidth="1"/>
    <col min="5634" max="5634" width="9.140625" customWidth="1"/>
    <col min="5890" max="5890" width="9.140625" customWidth="1"/>
    <col min="6146" max="6146" width="9.140625" customWidth="1"/>
    <col min="6402" max="6402" width="9.140625" customWidth="1"/>
    <col min="6658" max="6658" width="9.140625" customWidth="1"/>
    <col min="6914" max="6914" width="9.140625" customWidth="1"/>
    <col min="7170" max="7170" width="9.140625" customWidth="1"/>
    <col min="7426" max="7426" width="9.140625" customWidth="1"/>
    <col min="7682" max="7682" width="9.140625" customWidth="1"/>
    <col min="7938" max="7938" width="9.140625" customWidth="1"/>
    <col min="8194" max="8194" width="9.140625" customWidth="1"/>
    <col min="8450" max="8450" width="9.140625" customWidth="1"/>
    <col min="8706" max="8706" width="9.140625" customWidth="1"/>
    <col min="8962" max="8962" width="9.140625" customWidth="1"/>
    <col min="9218" max="9218" width="9.140625" customWidth="1"/>
    <col min="9474" max="9474" width="9.140625" customWidth="1"/>
    <col min="9730" max="9730" width="9.140625" customWidth="1"/>
    <col min="9986" max="9986" width="9.140625" customWidth="1"/>
    <col min="10242" max="10242" width="9.140625" customWidth="1"/>
    <col min="10498" max="10498" width="9.140625" customWidth="1"/>
    <col min="10754" max="10754" width="9.140625" customWidth="1"/>
    <col min="11010" max="11010" width="9.140625" customWidth="1"/>
    <col min="11266" max="11266" width="9.140625" customWidth="1"/>
    <col min="11522" max="11522" width="9.140625" customWidth="1"/>
    <col min="11778" max="11778" width="9.140625" customWidth="1"/>
    <col min="12034" max="12034" width="9.140625" customWidth="1"/>
    <col min="12290" max="12290" width="9.140625" customWidth="1"/>
    <col min="12546" max="12546" width="9.140625" customWidth="1"/>
    <col min="12802" max="12802" width="9.140625" customWidth="1"/>
    <col min="13058" max="13058" width="9.140625" customWidth="1"/>
    <col min="13314" max="13314" width="9.140625" customWidth="1"/>
    <col min="13570" max="13570" width="9.140625" customWidth="1"/>
    <col min="13826" max="13826" width="9.140625" customWidth="1"/>
    <col min="14082" max="14082" width="9.140625" customWidth="1"/>
    <col min="14338" max="14338" width="9.140625" customWidth="1"/>
    <col min="14594" max="14594" width="9.140625" customWidth="1"/>
    <col min="14850" max="14850" width="9.140625" customWidth="1"/>
    <col min="15106" max="15106" width="9.140625" customWidth="1"/>
    <col min="15362" max="15362" width="9.140625" customWidth="1"/>
    <col min="15618" max="15618" width="9.140625" customWidth="1"/>
    <col min="15874" max="15874" width="9.140625" customWidth="1"/>
    <col min="16130" max="16130" width="9.140625" customWidth="1"/>
  </cols>
  <sheetData>
    <row r="3" spans="2:4" ht="18.75" x14ac:dyDescent="0.3">
      <c r="B3" s="52"/>
    </row>
    <row r="5" spans="2:4" x14ac:dyDescent="0.25">
      <c r="B5" s="53"/>
    </row>
    <row r="7" spans="2:4" ht="15.75" x14ac:dyDescent="0.25">
      <c r="D7" s="51"/>
    </row>
  </sheetData>
  <sheetProtection password="C633"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WWL84"/>
  <sheetViews>
    <sheetView showGridLines="0" zoomScale="82" zoomScaleNormal="82" workbookViewId="0"/>
  </sheetViews>
  <sheetFormatPr defaultColWidth="0" defaultRowHeight="17.100000000000001" customHeight="1" x14ac:dyDescent="0.25"/>
  <cols>
    <col min="1" max="1" width="4.28515625" style="25" customWidth="1"/>
    <col min="2" max="2" width="25.42578125" style="25" customWidth="1"/>
    <col min="3" max="3" width="5.140625" style="25" customWidth="1"/>
    <col min="4" max="4" width="11.85546875" style="28" customWidth="1"/>
    <col min="5" max="5" width="37.42578125" style="25" customWidth="1"/>
    <col min="6" max="6" width="10" style="25" customWidth="1"/>
    <col min="7" max="7" width="9.28515625" style="25" customWidth="1"/>
    <col min="8" max="9" width="9.7109375" style="25" customWidth="1"/>
    <col min="10" max="11" width="8.85546875" style="25" customWidth="1"/>
    <col min="12" max="13" width="9.7109375" style="25" customWidth="1"/>
    <col min="14" max="15" width="10.5703125" style="25" customWidth="1"/>
    <col min="16" max="16" width="9.7109375" style="25" customWidth="1"/>
    <col min="17" max="17" width="5" style="25" customWidth="1"/>
    <col min="18" max="18" width="12.7109375" style="25" customWidth="1"/>
    <col min="19" max="19" width="40.42578125" style="25" customWidth="1"/>
    <col min="20" max="26" width="14.28515625" style="25" customWidth="1"/>
    <col min="27" max="27" width="12.85546875" style="25" customWidth="1"/>
    <col min="28" max="42" width="9.140625" style="25" customWidth="1"/>
    <col min="43" max="256" width="9.140625" style="25" hidden="1"/>
    <col min="257" max="257" width="1.7109375" style="25" hidden="1"/>
    <col min="258" max="258" width="22.5703125" style="25" hidden="1"/>
    <col min="259" max="259" width="1.7109375" style="25" hidden="1"/>
    <col min="260" max="260" width="11.85546875" style="25" hidden="1"/>
    <col min="261" max="261" width="37.42578125" style="25" hidden="1"/>
    <col min="262" max="271" width="5" style="25" hidden="1"/>
    <col min="272" max="272" width="10" style="25" hidden="1"/>
    <col min="273" max="273" width="11.85546875" style="25" hidden="1"/>
    <col min="274" max="274" width="5" style="25" hidden="1"/>
    <col min="275" max="275" width="11.28515625" style="25" hidden="1"/>
    <col min="276" max="276" width="12.28515625" style="25" hidden="1"/>
    <col min="277" max="281" width="12.7109375" style="25" hidden="1"/>
    <col min="282" max="282" width="8.42578125" style="25" hidden="1"/>
    <col min="283" max="283" width="12.85546875" style="25" hidden="1"/>
    <col min="284" max="512" width="9.140625" style="25" hidden="1"/>
    <col min="513" max="513" width="1.7109375" style="25" hidden="1"/>
    <col min="514" max="514" width="22.5703125" style="25" hidden="1"/>
    <col min="515" max="515" width="1.7109375" style="25" hidden="1"/>
    <col min="516" max="516" width="11.85546875" style="25" hidden="1"/>
    <col min="517" max="517" width="37.42578125" style="25" hidden="1"/>
    <col min="518" max="527" width="5" style="25" hidden="1"/>
    <col min="528" max="528" width="10" style="25" hidden="1"/>
    <col min="529" max="529" width="11.85546875" style="25" hidden="1"/>
    <col min="530" max="530" width="5" style="25" hidden="1"/>
    <col min="531" max="531" width="11.28515625" style="25" hidden="1"/>
    <col min="532" max="532" width="12.28515625" style="25" hidden="1"/>
    <col min="533" max="537" width="12.7109375" style="25" hidden="1"/>
    <col min="538" max="538" width="8.42578125" style="25" hidden="1"/>
    <col min="539" max="539" width="12.85546875" style="25" hidden="1"/>
    <col min="540" max="768" width="9.140625" style="25" hidden="1"/>
    <col min="769" max="769" width="1.7109375" style="25" hidden="1"/>
    <col min="770" max="770" width="22.5703125" style="25" hidden="1"/>
    <col min="771" max="771" width="1.7109375" style="25" hidden="1"/>
    <col min="772" max="772" width="11.85546875" style="25" hidden="1"/>
    <col min="773" max="773" width="37.42578125" style="25" hidden="1"/>
    <col min="774" max="783" width="5" style="25" hidden="1"/>
    <col min="784" max="784" width="10" style="25" hidden="1"/>
    <col min="785" max="785" width="11.85546875" style="25" hidden="1"/>
    <col min="786" max="786" width="5" style="25" hidden="1"/>
    <col min="787" max="787" width="11.28515625" style="25" hidden="1"/>
    <col min="788" max="788" width="12.28515625" style="25" hidden="1"/>
    <col min="789" max="793" width="12.7109375" style="25" hidden="1"/>
    <col min="794" max="794" width="8.42578125" style="25" hidden="1"/>
    <col min="795" max="795" width="12.85546875" style="25" hidden="1"/>
    <col min="796" max="1024" width="9.140625" style="25" hidden="1"/>
    <col min="1025" max="1025" width="1.7109375" style="25" hidden="1"/>
    <col min="1026" max="1026" width="22.5703125" style="25" hidden="1"/>
    <col min="1027" max="1027" width="1.7109375" style="25" hidden="1"/>
    <col min="1028" max="1028" width="11.85546875" style="25" hidden="1"/>
    <col min="1029" max="1029" width="37.42578125" style="25" hidden="1"/>
    <col min="1030" max="1039" width="5" style="25" hidden="1"/>
    <col min="1040" max="1040" width="10" style="25" hidden="1"/>
    <col min="1041" max="1041" width="11.85546875" style="25" hidden="1"/>
    <col min="1042" max="1042" width="5" style="25" hidden="1"/>
    <col min="1043" max="1043" width="11.28515625" style="25" hidden="1"/>
    <col min="1044" max="1044" width="12.28515625" style="25" hidden="1"/>
    <col min="1045" max="1049" width="12.7109375" style="25" hidden="1"/>
    <col min="1050" max="1050" width="8.42578125" style="25" hidden="1"/>
    <col min="1051" max="1051" width="12.85546875" style="25" hidden="1"/>
    <col min="1052" max="1280" width="9.140625" style="25" hidden="1"/>
    <col min="1281" max="1281" width="1.7109375" style="25" hidden="1"/>
    <col min="1282" max="1282" width="22.5703125" style="25" hidden="1"/>
    <col min="1283" max="1283" width="1.7109375" style="25" hidden="1"/>
    <col min="1284" max="1284" width="11.85546875" style="25" hidden="1"/>
    <col min="1285" max="1285" width="37.42578125" style="25" hidden="1"/>
    <col min="1286" max="1295" width="5" style="25" hidden="1"/>
    <col min="1296" max="1296" width="10" style="25" hidden="1"/>
    <col min="1297" max="1297" width="11.85546875" style="25" hidden="1"/>
    <col min="1298" max="1298" width="5" style="25" hidden="1"/>
    <col min="1299" max="1299" width="11.28515625" style="25" hidden="1"/>
    <col min="1300" max="1300" width="12.28515625" style="25" hidden="1"/>
    <col min="1301" max="1305" width="12.7109375" style="25" hidden="1"/>
    <col min="1306" max="1306" width="8.42578125" style="25" hidden="1"/>
    <col min="1307" max="1307" width="12.85546875" style="25" hidden="1"/>
    <col min="1308" max="1536" width="9.140625" style="25" hidden="1"/>
    <col min="1537" max="1537" width="1.7109375" style="25" hidden="1"/>
    <col min="1538" max="1538" width="22.5703125" style="25" hidden="1"/>
    <col min="1539" max="1539" width="1.7109375" style="25" hidden="1"/>
    <col min="1540" max="1540" width="11.85546875" style="25" hidden="1"/>
    <col min="1541" max="1541" width="37.42578125" style="25" hidden="1"/>
    <col min="1542" max="1551" width="5" style="25" hidden="1"/>
    <col min="1552" max="1552" width="10" style="25" hidden="1"/>
    <col min="1553" max="1553" width="11.85546875" style="25" hidden="1"/>
    <col min="1554" max="1554" width="5" style="25" hidden="1"/>
    <col min="1555" max="1555" width="11.28515625" style="25" hidden="1"/>
    <col min="1556" max="1556" width="12.28515625" style="25" hidden="1"/>
    <col min="1557" max="1561" width="12.7109375" style="25" hidden="1"/>
    <col min="1562" max="1562" width="8.42578125" style="25" hidden="1"/>
    <col min="1563" max="1563" width="12.85546875" style="25" hidden="1"/>
    <col min="1564" max="1792" width="9.140625" style="25" hidden="1"/>
    <col min="1793" max="1793" width="1.7109375" style="25" hidden="1"/>
    <col min="1794" max="1794" width="22.5703125" style="25" hidden="1"/>
    <col min="1795" max="1795" width="1.7109375" style="25" hidden="1"/>
    <col min="1796" max="1796" width="11.85546875" style="25" hidden="1"/>
    <col min="1797" max="1797" width="37.42578125" style="25" hidden="1"/>
    <col min="1798" max="1807" width="5" style="25" hidden="1"/>
    <col min="1808" max="1808" width="10" style="25" hidden="1"/>
    <col min="1809" max="1809" width="11.85546875" style="25" hidden="1"/>
    <col min="1810" max="1810" width="5" style="25" hidden="1"/>
    <col min="1811" max="1811" width="11.28515625" style="25" hidden="1"/>
    <col min="1812" max="1812" width="12.28515625" style="25" hidden="1"/>
    <col min="1813" max="1817" width="12.7109375" style="25" hidden="1"/>
    <col min="1818" max="1818" width="8.42578125" style="25" hidden="1"/>
    <col min="1819" max="1819" width="12.85546875" style="25" hidden="1"/>
    <col min="1820" max="2048" width="9.140625" style="25" hidden="1"/>
    <col min="2049" max="2049" width="1.7109375" style="25" hidden="1"/>
    <col min="2050" max="2050" width="22.5703125" style="25" hidden="1"/>
    <col min="2051" max="2051" width="1.7109375" style="25" hidden="1"/>
    <col min="2052" max="2052" width="11.85546875" style="25" hidden="1"/>
    <col min="2053" max="2053" width="37.42578125" style="25" hidden="1"/>
    <col min="2054" max="2063" width="5" style="25" hidden="1"/>
    <col min="2064" max="2064" width="10" style="25" hidden="1"/>
    <col min="2065" max="2065" width="11.85546875" style="25" hidden="1"/>
    <col min="2066" max="2066" width="5" style="25" hidden="1"/>
    <col min="2067" max="2067" width="11.28515625" style="25" hidden="1"/>
    <col min="2068" max="2068" width="12.28515625" style="25" hidden="1"/>
    <col min="2069" max="2073" width="12.7109375" style="25" hidden="1"/>
    <col min="2074" max="2074" width="8.42578125" style="25" hidden="1"/>
    <col min="2075" max="2075" width="12.85546875" style="25" hidden="1"/>
    <col min="2076" max="2304" width="9.140625" style="25" hidden="1"/>
    <col min="2305" max="2305" width="1.7109375" style="25" hidden="1"/>
    <col min="2306" max="2306" width="22.5703125" style="25" hidden="1"/>
    <col min="2307" max="2307" width="1.7109375" style="25" hidden="1"/>
    <col min="2308" max="2308" width="11.85546875" style="25" hidden="1"/>
    <col min="2309" max="2309" width="37.42578125" style="25" hidden="1"/>
    <col min="2310" max="2319" width="5" style="25" hidden="1"/>
    <col min="2320" max="2320" width="10" style="25" hidden="1"/>
    <col min="2321" max="2321" width="11.85546875" style="25" hidden="1"/>
    <col min="2322" max="2322" width="5" style="25" hidden="1"/>
    <col min="2323" max="2323" width="11.28515625" style="25" hidden="1"/>
    <col min="2324" max="2324" width="12.28515625" style="25" hidden="1"/>
    <col min="2325" max="2329" width="12.7109375" style="25" hidden="1"/>
    <col min="2330" max="2330" width="8.42578125" style="25" hidden="1"/>
    <col min="2331" max="2331" width="12.85546875" style="25" hidden="1"/>
    <col min="2332" max="2560" width="9.140625" style="25" hidden="1"/>
    <col min="2561" max="2561" width="1.7109375" style="25" hidden="1"/>
    <col min="2562" max="2562" width="22.5703125" style="25" hidden="1"/>
    <col min="2563" max="2563" width="1.7109375" style="25" hidden="1"/>
    <col min="2564" max="2564" width="11.85546875" style="25" hidden="1"/>
    <col min="2565" max="2565" width="37.42578125" style="25" hidden="1"/>
    <col min="2566" max="2575" width="5" style="25" hidden="1"/>
    <col min="2576" max="2576" width="10" style="25" hidden="1"/>
    <col min="2577" max="2577" width="11.85546875" style="25" hidden="1"/>
    <col min="2578" max="2578" width="5" style="25" hidden="1"/>
    <col min="2579" max="2579" width="11.28515625" style="25" hidden="1"/>
    <col min="2580" max="2580" width="12.28515625" style="25" hidden="1"/>
    <col min="2581" max="2585" width="12.7109375" style="25" hidden="1"/>
    <col min="2586" max="2586" width="8.42578125" style="25" hidden="1"/>
    <col min="2587" max="2587" width="12.85546875" style="25" hidden="1"/>
    <col min="2588" max="2816" width="9.140625" style="25" hidden="1"/>
    <col min="2817" max="2817" width="1.7109375" style="25" hidden="1"/>
    <col min="2818" max="2818" width="22.5703125" style="25" hidden="1"/>
    <col min="2819" max="2819" width="1.7109375" style="25" hidden="1"/>
    <col min="2820" max="2820" width="11.85546875" style="25" hidden="1"/>
    <col min="2821" max="2821" width="37.42578125" style="25" hidden="1"/>
    <col min="2822" max="2831" width="5" style="25" hidden="1"/>
    <col min="2832" max="2832" width="10" style="25" hidden="1"/>
    <col min="2833" max="2833" width="11.85546875" style="25" hidden="1"/>
    <col min="2834" max="2834" width="5" style="25" hidden="1"/>
    <col min="2835" max="2835" width="11.28515625" style="25" hidden="1"/>
    <col min="2836" max="2836" width="12.28515625" style="25" hidden="1"/>
    <col min="2837" max="2841" width="12.7109375" style="25" hidden="1"/>
    <col min="2842" max="2842" width="8.42578125" style="25" hidden="1"/>
    <col min="2843" max="2843" width="12.85546875" style="25" hidden="1"/>
    <col min="2844" max="3072" width="9.140625" style="25" hidden="1"/>
    <col min="3073" max="3073" width="1.7109375" style="25" hidden="1"/>
    <col min="3074" max="3074" width="22.5703125" style="25" hidden="1"/>
    <col min="3075" max="3075" width="1.7109375" style="25" hidden="1"/>
    <col min="3076" max="3076" width="11.85546875" style="25" hidden="1"/>
    <col min="3077" max="3077" width="37.42578125" style="25" hidden="1"/>
    <col min="3078" max="3087" width="5" style="25" hidden="1"/>
    <col min="3088" max="3088" width="10" style="25" hidden="1"/>
    <col min="3089" max="3089" width="11.85546875" style="25" hidden="1"/>
    <col min="3090" max="3090" width="5" style="25" hidden="1"/>
    <col min="3091" max="3091" width="11.28515625" style="25" hidden="1"/>
    <col min="3092" max="3092" width="12.28515625" style="25" hidden="1"/>
    <col min="3093" max="3097" width="12.7109375" style="25" hidden="1"/>
    <col min="3098" max="3098" width="8.42578125" style="25" hidden="1"/>
    <col min="3099" max="3099" width="12.85546875" style="25" hidden="1"/>
    <col min="3100" max="3328" width="9.140625" style="25" hidden="1"/>
    <col min="3329" max="3329" width="1.7109375" style="25" hidden="1"/>
    <col min="3330" max="3330" width="22.5703125" style="25" hidden="1"/>
    <col min="3331" max="3331" width="1.7109375" style="25" hidden="1"/>
    <col min="3332" max="3332" width="11.85546875" style="25" hidden="1"/>
    <col min="3333" max="3333" width="37.42578125" style="25" hidden="1"/>
    <col min="3334" max="3343" width="5" style="25" hidden="1"/>
    <col min="3344" max="3344" width="10" style="25" hidden="1"/>
    <col min="3345" max="3345" width="11.85546875" style="25" hidden="1"/>
    <col min="3346" max="3346" width="5" style="25" hidden="1"/>
    <col min="3347" max="3347" width="11.28515625" style="25" hidden="1"/>
    <col min="3348" max="3348" width="12.28515625" style="25" hidden="1"/>
    <col min="3349" max="3353" width="12.7109375" style="25" hidden="1"/>
    <col min="3354" max="3354" width="8.42578125" style="25" hidden="1"/>
    <col min="3355" max="3355" width="12.85546875" style="25" hidden="1"/>
    <col min="3356" max="3584" width="9.140625" style="25" hidden="1"/>
    <col min="3585" max="3585" width="1.7109375" style="25" hidden="1"/>
    <col min="3586" max="3586" width="22.5703125" style="25" hidden="1"/>
    <col min="3587" max="3587" width="1.7109375" style="25" hidden="1"/>
    <col min="3588" max="3588" width="11.85546875" style="25" hidden="1"/>
    <col min="3589" max="3589" width="37.42578125" style="25" hidden="1"/>
    <col min="3590" max="3599" width="5" style="25" hidden="1"/>
    <col min="3600" max="3600" width="10" style="25" hidden="1"/>
    <col min="3601" max="3601" width="11.85546875" style="25" hidden="1"/>
    <col min="3602" max="3602" width="5" style="25" hidden="1"/>
    <col min="3603" max="3603" width="11.28515625" style="25" hidden="1"/>
    <col min="3604" max="3604" width="12.28515625" style="25" hidden="1"/>
    <col min="3605" max="3609" width="12.7109375" style="25" hidden="1"/>
    <col min="3610" max="3610" width="8.42578125" style="25" hidden="1"/>
    <col min="3611" max="3611" width="12.85546875" style="25" hidden="1"/>
    <col min="3612" max="3840" width="9.140625" style="25" hidden="1"/>
    <col min="3841" max="3841" width="1.7109375" style="25" hidden="1"/>
    <col min="3842" max="3842" width="22.5703125" style="25" hidden="1"/>
    <col min="3843" max="3843" width="1.7109375" style="25" hidden="1"/>
    <col min="3844" max="3844" width="11.85546875" style="25" hidden="1"/>
    <col min="3845" max="3845" width="37.42578125" style="25" hidden="1"/>
    <col min="3846" max="3855" width="5" style="25" hidden="1"/>
    <col min="3856" max="3856" width="10" style="25" hidden="1"/>
    <col min="3857" max="3857" width="11.85546875" style="25" hidden="1"/>
    <col min="3858" max="3858" width="5" style="25" hidden="1"/>
    <col min="3859" max="3859" width="11.28515625" style="25" hidden="1"/>
    <col min="3860" max="3860" width="12.28515625" style="25" hidden="1"/>
    <col min="3861" max="3865" width="12.7109375" style="25" hidden="1"/>
    <col min="3866" max="3866" width="8.42578125" style="25" hidden="1"/>
    <col min="3867" max="3867" width="12.85546875" style="25" hidden="1"/>
    <col min="3868" max="4096" width="9.140625" style="25" hidden="1"/>
    <col min="4097" max="4097" width="1.7109375" style="25" hidden="1"/>
    <col min="4098" max="4098" width="22.5703125" style="25" hidden="1"/>
    <col min="4099" max="4099" width="1.7109375" style="25" hidden="1"/>
    <col min="4100" max="4100" width="11.85546875" style="25" hidden="1"/>
    <col min="4101" max="4101" width="37.42578125" style="25" hidden="1"/>
    <col min="4102" max="4111" width="5" style="25" hidden="1"/>
    <col min="4112" max="4112" width="10" style="25" hidden="1"/>
    <col min="4113" max="4113" width="11.85546875" style="25" hidden="1"/>
    <col min="4114" max="4114" width="5" style="25" hidden="1"/>
    <col min="4115" max="4115" width="11.28515625" style="25" hidden="1"/>
    <col min="4116" max="4116" width="12.28515625" style="25" hidden="1"/>
    <col min="4117" max="4121" width="12.7109375" style="25" hidden="1"/>
    <col min="4122" max="4122" width="8.42578125" style="25" hidden="1"/>
    <col min="4123" max="4123" width="12.85546875" style="25" hidden="1"/>
    <col min="4124" max="4352" width="9.140625" style="25" hidden="1"/>
    <col min="4353" max="4353" width="1.7109375" style="25" hidden="1"/>
    <col min="4354" max="4354" width="22.5703125" style="25" hidden="1"/>
    <col min="4355" max="4355" width="1.7109375" style="25" hidden="1"/>
    <col min="4356" max="4356" width="11.85546875" style="25" hidden="1"/>
    <col min="4357" max="4357" width="37.42578125" style="25" hidden="1"/>
    <col min="4358" max="4367" width="5" style="25" hidden="1"/>
    <col min="4368" max="4368" width="10" style="25" hidden="1"/>
    <col min="4369" max="4369" width="11.85546875" style="25" hidden="1"/>
    <col min="4370" max="4370" width="5" style="25" hidden="1"/>
    <col min="4371" max="4371" width="11.28515625" style="25" hidden="1"/>
    <col min="4372" max="4372" width="12.28515625" style="25" hidden="1"/>
    <col min="4373" max="4377" width="12.7109375" style="25" hidden="1"/>
    <col min="4378" max="4378" width="8.42578125" style="25" hidden="1"/>
    <col min="4379" max="4379" width="12.85546875" style="25" hidden="1"/>
    <col min="4380" max="4608" width="9.140625" style="25" hidden="1"/>
    <col min="4609" max="4609" width="1.7109375" style="25" hidden="1"/>
    <col min="4610" max="4610" width="22.5703125" style="25" hidden="1"/>
    <col min="4611" max="4611" width="1.7109375" style="25" hidden="1"/>
    <col min="4612" max="4612" width="11.85546875" style="25" hidden="1"/>
    <col min="4613" max="4613" width="37.42578125" style="25" hidden="1"/>
    <col min="4614" max="4623" width="5" style="25" hidden="1"/>
    <col min="4624" max="4624" width="10" style="25" hidden="1"/>
    <col min="4625" max="4625" width="11.85546875" style="25" hidden="1"/>
    <col min="4626" max="4626" width="5" style="25" hidden="1"/>
    <col min="4627" max="4627" width="11.28515625" style="25" hidden="1"/>
    <col min="4628" max="4628" width="12.28515625" style="25" hidden="1"/>
    <col min="4629" max="4633" width="12.7109375" style="25" hidden="1"/>
    <col min="4634" max="4634" width="8.42578125" style="25" hidden="1"/>
    <col min="4635" max="4635" width="12.85546875" style="25" hidden="1"/>
    <col min="4636" max="4864" width="9.140625" style="25" hidden="1"/>
    <col min="4865" max="4865" width="1.7109375" style="25" hidden="1"/>
    <col min="4866" max="4866" width="22.5703125" style="25" hidden="1"/>
    <col min="4867" max="4867" width="1.7109375" style="25" hidden="1"/>
    <col min="4868" max="4868" width="11.85546875" style="25" hidden="1"/>
    <col min="4869" max="4869" width="37.42578125" style="25" hidden="1"/>
    <col min="4870" max="4879" width="5" style="25" hidden="1"/>
    <col min="4880" max="4880" width="10" style="25" hidden="1"/>
    <col min="4881" max="4881" width="11.85546875" style="25" hidden="1"/>
    <col min="4882" max="4882" width="5" style="25" hidden="1"/>
    <col min="4883" max="4883" width="11.28515625" style="25" hidden="1"/>
    <col min="4884" max="4884" width="12.28515625" style="25" hidden="1"/>
    <col min="4885" max="4889" width="12.7109375" style="25" hidden="1"/>
    <col min="4890" max="4890" width="8.42578125" style="25" hidden="1"/>
    <col min="4891" max="4891" width="12.85546875" style="25" hidden="1"/>
    <col min="4892" max="5120" width="9.140625" style="25" hidden="1"/>
    <col min="5121" max="5121" width="1.7109375" style="25" hidden="1"/>
    <col min="5122" max="5122" width="22.5703125" style="25" hidden="1"/>
    <col min="5123" max="5123" width="1.7109375" style="25" hidden="1"/>
    <col min="5124" max="5124" width="11.85546875" style="25" hidden="1"/>
    <col min="5125" max="5125" width="37.42578125" style="25" hidden="1"/>
    <col min="5126" max="5135" width="5" style="25" hidden="1"/>
    <col min="5136" max="5136" width="10" style="25" hidden="1"/>
    <col min="5137" max="5137" width="11.85546875" style="25" hidden="1"/>
    <col min="5138" max="5138" width="5" style="25" hidden="1"/>
    <col min="5139" max="5139" width="11.28515625" style="25" hidden="1"/>
    <col min="5140" max="5140" width="12.28515625" style="25" hidden="1"/>
    <col min="5141" max="5145" width="12.7109375" style="25" hidden="1"/>
    <col min="5146" max="5146" width="8.42578125" style="25" hidden="1"/>
    <col min="5147" max="5147" width="12.85546875" style="25" hidden="1"/>
    <col min="5148" max="5376" width="9.140625" style="25" hidden="1"/>
    <col min="5377" max="5377" width="1.7109375" style="25" hidden="1"/>
    <col min="5378" max="5378" width="22.5703125" style="25" hidden="1"/>
    <col min="5379" max="5379" width="1.7109375" style="25" hidden="1"/>
    <col min="5380" max="5380" width="11.85546875" style="25" hidden="1"/>
    <col min="5381" max="5381" width="37.42578125" style="25" hidden="1"/>
    <col min="5382" max="5391" width="5" style="25" hidden="1"/>
    <col min="5392" max="5392" width="10" style="25" hidden="1"/>
    <col min="5393" max="5393" width="11.85546875" style="25" hidden="1"/>
    <col min="5394" max="5394" width="5" style="25" hidden="1"/>
    <col min="5395" max="5395" width="11.28515625" style="25" hidden="1"/>
    <col min="5396" max="5396" width="12.28515625" style="25" hidden="1"/>
    <col min="5397" max="5401" width="12.7109375" style="25" hidden="1"/>
    <col min="5402" max="5402" width="8.42578125" style="25" hidden="1"/>
    <col min="5403" max="5403" width="12.85546875" style="25" hidden="1"/>
    <col min="5404" max="5632" width="9.140625" style="25" hidden="1"/>
    <col min="5633" max="5633" width="1.7109375" style="25" hidden="1"/>
    <col min="5634" max="5634" width="22.5703125" style="25" hidden="1"/>
    <col min="5635" max="5635" width="1.7109375" style="25" hidden="1"/>
    <col min="5636" max="5636" width="11.85546875" style="25" hidden="1"/>
    <col min="5637" max="5637" width="37.42578125" style="25" hidden="1"/>
    <col min="5638" max="5647" width="5" style="25" hidden="1"/>
    <col min="5648" max="5648" width="10" style="25" hidden="1"/>
    <col min="5649" max="5649" width="11.85546875" style="25" hidden="1"/>
    <col min="5650" max="5650" width="5" style="25" hidden="1"/>
    <col min="5651" max="5651" width="11.28515625" style="25" hidden="1"/>
    <col min="5652" max="5652" width="12.28515625" style="25" hidden="1"/>
    <col min="5653" max="5657" width="12.7109375" style="25" hidden="1"/>
    <col min="5658" max="5658" width="8.42578125" style="25" hidden="1"/>
    <col min="5659" max="5659" width="12.85546875" style="25" hidden="1"/>
    <col min="5660" max="5888" width="9.140625" style="25" hidden="1"/>
    <col min="5889" max="5889" width="1.7109375" style="25" hidden="1"/>
    <col min="5890" max="5890" width="22.5703125" style="25" hidden="1"/>
    <col min="5891" max="5891" width="1.7109375" style="25" hidden="1"/>
    <col min="5892" max="5892" width="11.85546875" style="25" hidden="1"/>
    <col min="5893" max="5893" width="37.42578125" style="25" hidden="1"/>
    <col min="5894" max="5903" width="5" style="25" hidden="1"/>
    <col min="5904" max="5904" width="10" style="25" hidden="1"/>
    <col min="5905" max="5905" width="11.85546875" style="25" hidden="1"/>
    <col min="5906" max="5906" width="5" style="25" hidden="1"/>
    <col min="5907" max="5907" width="11.28515625" style="25" hidden="1"/>
    <col min="5908" max="5908" width="12.28515625" style="25" hidden="1"/>
    <col min="5909" max="5913" width="12.7109375" style="25" hidden="1"/>
    <col min="5914" max="5914" width="8.42578125" style="25" hidden="1"/>
    <col min="5915" max="5915" width="12.85546875" style="25" hidden="1"/>
    <col min="5916" max="6144" width="9.140625" style="25" hidden="1"/>
    <col min="6145" max="6145" width="1.7109375" style="25" hidden="1"/>
    <col min="6146" max="6146" width="22.5703125" style="25" hidden="1"/>
    <col min="6147" max="6147" width="1.7109375" style="25" hidden="1"/>
    <col min="6148" max="6148" width="11.85546875" style="25" hidden="1"/>
    <col min="6149" max="6149" width="37.42578125" style="25" hidden="1"/>
    <col min="6150" max="6159" width="5" style="25" hidden="1"/>
    <col min="6160" max="6160" width="10" style="25" hidden="1"/>
    <col min="6161" max="6161" width="11.85546875" style="25" hidden="1"/>
    <col min="6162" max="6162" width="5" style="25" hidden="1"/>
    <col min="6163" max="6163" width="11.28515625" style="25" hidden="1"/>
    <col min="6164" max="6164" width="12.28515625" style="25" hidden="1"/>
    <col min="6165" max="6169" width="12.7109375" style="25" hidden="1"/>
    <col min="6170" max="6170" width="8.42578125" style="25" hidden="1"/>
    <col min="6171" max="6171" width="12.85546875" style="25" hidden="1"/>
    <col min="6172" max="6400" width="9.140625" style="25" hidden="1"/>
    <col min="6401" max="6401" width="1.7109375" style="25" hidden="1"/>
    <col min="6402" max="6402" width="22.5703125" style="25" hidden="1"/>
    <col min="6403" max="6403" width="1.7109375" style="25" hidden="1"/>
    <col min="6404" max="6404" width="11.85546875" style="25" hidden="1"/>
    <col min="6405" max="6405" width="37.42578125" style="25" hidden="1"/>
    <col min="6406" max="6415" width="5" style="25" hidden="1"/>
    <col min="6416" max="6416" width="10" style="25" hidden="1"/>
    <col min="6417" max="6417" width="11.85546875" style="25" hidden="1"/>
    <col min="6418" max="6418" width="5" style="25" hidden="1"/>
    <col min="6419" max="6419" width="11.28515625" style="25" hidden="1"/>
    <col min="6420" max="6420" width="12.28515625" style="25" hidden="1"/>
    <col min="6421" max="6425" width="12.7109375" style="25" hidden="1"/>
    <col min="6426" max="6426" width="8.42578125" style="25" hidden="1"/>
    <col min="6427" max="6427" width="12.85546875" style="25" hidden="1"/>
    <col min="6428" max="6656" width="9.140625" style="25" hidden="1"/>
    <col min="6657" max="6657" width="1.7109375" style="25" hidden="1"/>
    <col min="6658" max="6658" width="22.5703125" style="25" hidden="1"/>
    <col min="6659" max="6659" width="1.7109375" style="25" hidden="1"/>
    <col min="6660" max="6660" width="11.85546875" style="25" hidden="1"/>
    <col min="6661" max="6661" width="37.42578125" style="25" hidden="1"/>
    <col min="6662" max="6671" width="5" style="25" hidden="1"/>
    <col min="6672" max="6672" width="10" style="25" hidden="1"/>
    <col min="6673" max="6673" width="11.85546875" style="25" hidden="1"/>
    <col min="6674" max="6674" width="5" style="25" hidden="1"/>
    <col min="6675" max="6675" width="11.28515625" style="25" hidden="1"/>
    <col min="6676" max="6676" width="12.28515625" style="25" hidden="1"/>
    <col min="6677" max="6681" width="12.7109375" style="25" hidden="1"/>
    <col min="6682" max="6682" width="8.42578125" style="25" hidden="1"/>
    <col min="6683" max="6683" width="12.85546875" style="25" hidden="1"/>
    <col min="6684" max="6912" width="9.140625" style="25" hidden="1"/>
    <col min="6913" max="6913" width="1.7109375" style="25" hidden="1"/>
    <col min="6914" max="6914" width="22.5703125" style="25" hidden="1"/>
    <col min="6915" max="6915" width="1.7109375" style="25" hidden="1"/>
    <col min="6916" max="6916" width="11.85546875" style="25" hidden="1"/>
    <col min="6917" max="6917" width="37.42578125" style="25" hidden="1"/>
    <col min="6918" max="6927" width="5" style="25" hidden="1"/>
    <col min="6928" max="6928" width="10" style="25" hidden="1"/>
    <col min="6929" max="6929" width="11.85546875" style="25" hidden="1"/>
    <col min="6930" max="6930" width="5" style="25" hidden="1"/>
    <col min="6931" max="6931" width="11.28515625" style="25" hidden="1"/>
    <col min="6932" max="6932" width="12.28515625" style="25" hidden="1"/>
    <col min="6933" max="6937" width="12.7109375" style="25" hidden="1"/>
    <col min="6938" max="6938" width="8.42578125" style="25" hidden="1"/>
    <col min="6939" max="6939" width="12.85546875" style="25" hidden="1"/>
    <col min="6940" max="7168" width="9.140625" style="25" hidden="1"/>
    <col min="7169" max="7169" width="1.7109375" style="25" hidden="1"/>
    <col min="7170" max="7170" width="22.5703125" style="25" hidden="1"/>
    <col min="7171" max="7171" width="1.7109375" style="25" hidden="1"/>
    <col min="7172" max="7172" width="11.85546875" style="25" hidden="1"/>
    <col min="7173" max="7173" width="37.42578125" style="25" hidden="1"/>
    <col min="7174" max="7183" width="5" style="25" hidden="1"/>
    <col min="7184" max="7184" width="10" style="25" hidden="1"/>
    <col min="7185" max="7185" width="11.85546875" style="25" hidden="1"/>
    <col min="7186" max="7186" width="5" style="25" hidden="1"/>
    <col min="7187" max="7187" width="11.28515625" style="25" hidden="1"/>
    <col min="7188" max="7188" width="12.28515625" style="25" hidden="1"/>
    <col min="7189" max="7193" width="12.7109375" style="25" hidden="1"/>
    <col min="7194" max="7194" width="8.42578125" style="25" hidden="1"/>
    <col min="7195" max="7195" width="12.85546875" style="25" hidden="1"/>
    <col min="7196" max="7424" width="9.140625" style="25" hidden="1"/>
    <col min="7425" max="7425" width="1.7109375" style="25" hidden="1"/>
    <col min="7426" max="7426" width="22.5703125" style="25" hidden="1"/>
    <col min="7427" max="7427" width="1.7109375" style="25" hidden="1"/>
    <col min="7428" max="7428" width="11.85546875" style="25" hidden="1"/>
    <col min="7429" max="7429" width="37.42578125" style="25" hidden="1"/>
    <col min="7430" max="7439" width="5" style="25" hidden="1"/>
    <col min="7440" max="7440" width="10" style="25" hidden="1"/>
    <col min="7441" max="7441" width="11.85546875" style="25" hidden="1"/>
    <col min="7442" max="7442" width="5" style="25" hidden="1"/>
    <col min="7443" max="7443" width="11.28515625" style="25" hidden="1"/>
    <col min="7444" max="7444" width="12.28515625" style="25" hidden="1"/>
    <col min="7445" max="7449" width="12.7109375" style="25" hidden="1"/>
    <col min="7450" max="7450" width="8.42578125" style="25" hidden="1"/>
    <col min="7451" max="7451" width="12.85546875" style="25" hidden="1"/>
    <col min="7452" max="7680" width="9.140625" style="25" hidden="1"/>
    <col min="7681" max="7681" width="1.7109375" style="25" hidden="1"/>
    <col min="7682" max="7682" width="22.5703125" style="25" hidden="1"/>
    <col min="7683" max="7683" width="1.7109375" style="25" hidden="1"/>
    <col min="7684" max="7684" width="11.85546875" style="25" hidden="1"/>
    <col min="7685" max="7685" width="37.42578125" style="25" hidden="1"/>
    <col min="7686" max="7695" width="5" style="25" hidden="1"/>
    <col min="7696" max="7696" width="10" style="25" hidden="1"/>
    <col min="7697" max="7697" width="11.85546875" style="25" hidden="1"/>
    <col min="7698" max="7698" width="5" style="25" hidden="1"/>
    <col min="7699" max="7699" width="11.28515625" style="25" hidden="1"/>
    <col min="7700" max="7700" width="12.28515625" style="25" hidden="1"/>
    <col min="7701" max="7705" width="12.7109375" style="25" hidden="1"/>
    <col min="7706" max="7706" width="8.42578125" style="25" hidden="1"/>
    <col min="7707" max="7707" width="12.85546875" style="25" hidden="1"/>
    <col min="7708" max="7936" width="9.140625" style="25" hidden="1"/>
    <col min="7937" max="7937" width="1.7109375" style="25" hidden="1"/>
    <col min="7938" max="7938" width="22.5703125" style="25" hidden="1"/>
    <col min="7939" max="7939" width="1.7109375" style="25" hidden="1"/>
    <col min="7940" max="7940" width="11.85546875" style="25" hidden="1"/>
    <col min="7941" max="7941" width="37.42578125" style="25" hidden="1"/>
    <col min="7942" max="7951" width="5" style="25" hidden="1"/>
    <col min="7952" max="7952" width="10" style="25" hidden="1"/>
    <col min="7953" max="7953" width="11.85546875" style="25" hidden="1"/>
    <col min="7954" max="7954" width="5" style="25" hidden="1"/>
    <col min="7955" max="7955" width="11.28515625" style="25" hidden="1"/>
    <col min="7956" max="7956" width="12.28515625" style="25" hidden="1"/>
    <col min="7957" max="7961" width="12.7109375" style="25" hidden="1"/>
    <col min="7962" max="7962" width="8.42578125" style="25" hidden="1"/>
    <col min="7963" max="7963" width="12.85546875" style="25" hidden="1"/>
    <col min="7964" max="8192" width="9.140625" style="25" hidden="1"/>
    <col min="8193" max="8193" width="1.7109375" style="25" hidden="1"/>
    <col min="8194" max="8194" width="22.5703125" style="25" hidden="1"/>
    <col min="8195" max="8195" width="1.7109375" style="25" hidden="1"/>
    <col min="8196" max="8196" width="11.85546875" style="25" hidden="1"/>
    <col min="8197" max="8197" width="37.42578125" style="25" hidden="1"/>
    <col min="8198" max="8207" width="5" style="25" hidden="1"/>
    <col min="8208" max="8208" width="10" style="25" hidden="1"/>
    <col min="8209" max="8209" width="11.85546875" style="25" hidden="1"/>
    <col min="8210" max="8210" width="5" style="25" hidden="1"/>
    <col min="8211" max="8211" width="11.28515625" style="25" hidden="1"/>
    <col min="8212" max="8212" width="12.28515625" style="25" hidden="1"/>
    <col min="8213" max="8217" width="12.7109375" style="25" hidden="1"/>
    <col min="8218" max="8218" width="8.42578125" style="25" hidden="1"/>
    <col min="8219" max="8219" width="12.85546875" style="25" hidden="1"/>
    <col min="8220" max="8448" width="9.140625" style="25" hidden="1"/>
    <col min="8449" max="8449" width="1.7109375" style="25" hidden="1"/>
    <col min="8450" max="8450" width="22.5703125" style="25" hidden="1"/>
    <col min="8451" max="8451" width="1.7109375" style="25" hidden="1"/>
    <col min="8452" max="8452" width="11.85546875" style="25" hidden="1"/>
    <col min="8453" max="8453" width="37.42578125" style="25" hidden="1"/>
    <col min="8454" max="8463" width="5" style="25" hidden="1"/>
    <col min="8464" max="8464" width="10" style="25" hidden="1"/>
    <col min="8465" max="8465" width="11.85546875" style="25" hidden="1"/>
    <col min="8466" max="8466" width="5" style="25" hidden="1"/>
    <col min="8467" max="8467" width="11.28515625" style="25" hidden="1"/>
    <col min="8468" max="8468" width="12.28515625" style="25" hidden="1"/>
    <col min="8469" max="8473" width="12.7109375" style="25" hidden="1"/>
    <col min="8474" max="8474" width="8.42578125" style="25" hidden="1"/>
    <col min="8475" max="8475" width="12.85546875" style="25" hidden="1"/>
    <col min="8476" max="8704" width="9.140625" style="25" hidden="1"/>
    <col min="8705" max="8705" width="1.7109375" style="25" hidden="1"/>
    <col min="8706" max="8706" width="22.5703125" style="25" hidden="1"/>
    <col min="8707" max="8707" width="1.7109375" style="25" hidden="1"/>
    <col min="8708" max="8708" width="11.85546875" style="25" hidden="1"/>
    <col min="8709" max="8709" width="37.42578125" style="25" hidden="1"/>
    <col min="8710" max="8719" width="5" style="25" hidden="1"/>
    <col min="8720" max="8720" width="10" style="25" hidden="1"/>
    <col min="8721" max="8721" width="11.85546875" style="25" hidden="1"/>
    <col min="8722" max="8722" width="5" style="25" hidden="1"/>
    <col min="8723" max="8723" width="11.28515625" style="25" hidden="1"/>
    <col min="8724" max="8724" width="12.28515625" style="25" hidden="1"/>
    <col min="8725" max="8729" width="12.7109375" style="25" hidden="1"/>
    <col min="8730" max="8730" width="8.42578125" style="25" hidden="1"/>
    <col min="8731" max="8731" width="12.85546875" style="25" hidden="1"/>
    <col min="8732" max="8960" width="9.140625" style="25" hidden="1"/>
    <col min="8961" max="8961" width="1.7109375" style="25" hidden="1"/>
    <col min="8962" max="8962" width="22.5703125" style="25" hidden="1"/>
    <col min="8963" max="8963" width="1.7109375" style="25" hidden="1"/>
    <col min="8964" max="8964" width="11.85546875" style="25" hidden="1"/>
    <col min="8965" max="8965" width="37.42578125" style="25" hidden="1"/>
    <col min="8966" max="8975" width="5" style="25" hidden="1"/>
    <col min="8976" max="8976" width="10" style="25" hidden="1"/>
    <col min="8977" max="8977" width="11.85546875" style="25" hidden="1"/>
    <col min="8978" max="8978" width="5" style="25" hidden="1"/>
    <col min="8979" max="8979" width="11.28515625" style="25" hidden="1"/>
    <col min="8980" max="8980" width="12.28515625" style="25" hidden="1"/>
    <col min="8981" max="8985" width="12.7109375" style="25" hidden="1"/>
    <col min="8986" max="8986" width="8.42578125" style="25" hidden="1"/>
    <col min="8987" max="8987" width="12.85546875" style="25" hidden="1"/>
    <col min="8988" max="9216" width="9.140625" style="25" hidden="1"/>
    <col min="9217" max="9217" width="1.7109375" style="25" hidden="1"/>
    <col min="9218" max="9218" width="22.5703125" style="25" hidden="1"/>
    <col min="9219" max="9219" width="1.7109375" style="25" hidden="1"/>
    <col min="9220" max="9220" width="11.85546875" style="25" hidden="1"/>
    <col min="9221" max="9221" width="37.42578125" style="25" hidden="1"/>
    <col min="9222" max="9231" width="5" style="25" hidden="1"/>
    <col min="9232" max="9232" width="10" style="25" hidden="1"/>
    <col min="9233" max="9233" width="11.85546875" style="25" hidden="1"/>
    <col min="9234" max="9234" width="5" style="25" hidden="1"/>
    <col min="9235" max="9235" width="11.28515625" style="25" hidden="1"/>
    <col min="9236" max="9236" width="12.28515625" style="25" hidden="1"/>
    <col min="9237" max="9241" width="12.7109375" style="25" hidden="1"/>
    <col min="9242" max="9242" width="8.42578125" style="25" hidden="1"/>
    <col min="9243" max="9243" width="12.85546875" style="25" hidden="1"/>
    <col min="9244" max="9472" width="9.140625" style="25" hidden="1"/>
    <col min="9473" max="9473" width="1.7109375" style="25" hidden="1"/>
    <col min="9474" max="9474" width="22.5703125" style="25" hidden="1"/>
    <col min="9475" max="9475" width="1.7109375" style="25" hidden="1"/>
    <col min="9476" max="9476" width="11.85546875" style="25" hidden="1"/>
    <col min="9477" max="9477" width="37.42578125" style="25" hidden="1"/>
    <col min="9478" max="9487" width="5" style="25" hidden="1"/>
    <col min="9488" max="9488" width="10" style="25" hidden="1"/>
    <col min="9489" max="9489" width="11.85546875" style="25" hidden="1"/>
    <col min="9490" max="9490" width="5" style="25" hidden="1"/>
    <col min="9491" max="9491" width="11.28515625" style="25" hidden="1"/>
    <col min="9492" max="9492" width="12.28515625" style="25" hidden="1"/>
    <col min="9493" max="9497" width="12.7109375" style="25" hidden="1"/>
    <col min="9498" max="9498" width="8.42578125" style="25" hidden="1"/>
    <col min="9499" max="9499" width="12.85546875" style="25" hidden="1"/>
    <col min="9500" max="9728" width="9.140625" style="25" hidden="1"/>
    <col min="9729" max="9729" width="1.7109375" style="25" hidden="1"/>
    <col min="9730" max="9730" width="22.5703125" style="25" hidden="1"/>
    <col min="9731" max="9731" width="1.7109375" style="25" hidden="1"/>
    <col min="9732" max="9732" width="11.85546875" style="25" hidden="1"/>
    <col min="9733" max="9733" width="37.42578125" style="25" hidden="1"/>
    <col min="9734" max="9743" width="5" style="25" hidden="1"/>
    <col min="9744" max="9744" width="10" style="25" hidden="1"/>
    <col min="9745" max="9745" width="11.85546875" style="25" hidden="1"/>
    <col min="9746" max="9746" width="5" style="25" hidden="1"/>
    <col min="9747" max="9747" width="11.28515625" style="25" hidden="1"/>
    <col min="9748" max="9748" width="12.28515625" style="25" hidden="1"/>
    <col min="9749" max="9753" width="12.7109375" style="25" hidden="1"/>
    <col min="9754" max="9754" width="8.42578125" style="25" hidden="1"/>
    <col min="9755" max="9755" width="12.85546875" style="25" hidden="1"/>
    <col min="9756" max="9984" width="9.140625" style="25" hidden="1"/>
    <col min="9985" max="9985" width="1.7109375" style="25" hidden="1"/>
    <col min="9986" max="9986" width="22.5703125" style="25" hidden="1"/>
    <col min="9987" max="9987" width="1.7109375" style="25" hidden="1"/>
    <col min="9988" max="9988" width="11.85546875" style="25" hidden="1"/>
    <col min="9989" max="9989" width="37.42578125" style="25" hidden="1"/>
    <col min="9990" max="9999" width="5" style="25" hidden="1"/>
    <col min="10000" max="10000" width="10" style="25" hidden="1"/>
    <col min="10001" max="10001" width="11.85546875" style="25" hidden="1"/>
    <col min="10002" max="10002" width="5" style="25" hidden="1"/>
    <col min="10003" max="10003" width="11.28515625" style="25" hidden="1"/>
    <col min="10004" max="10004" width="12.28515625" style="25" hidden="1"/>
    <col min="10005" max="10009" width="12.7109375" style="25" hidden="1"/>
    <col min="10010" max="10010" width="8.42578125" style="25" hidden="1"/>
    <col min="10011" max="10011" width="12.85546875" style="25" hidden="1"/>
    <col min="10012" max="10240" width="9.140625" style="25" hidden="1"/>
    <col min="10241" max="10241" width="1.7109375" style="25" hidden="1"/>
    <col min="10242" max="10242" width="22.5703125" style="25" hidden="1"/>
    <col min="10243" max="10243" width="1.7109375" style="25" hidden="1"/>
    <col min="10244" max="10244" width="11.85546875" style="25" hidden="1"/>
    <col min="10245" max="10245" width="37.42578125" style="25" hidden="1"/>
    <col min="10246" max="10255" width="5" style="25" hidden="1"/>
    <col min="10256" max="10256" width="10" style="25" hidden="1"/>
    <col min="10257" max="10257" width="11.85546875" style="25" hidden="1"/>
    <col min="10258" max="10258" width="5" style="25" hidden="1"/>
    <col min="10259" max="10259" width="11.28515625" style="25" hidden="1"/>
    <col min="10260" max="10260" width="12.28515625" style="25" hidden="1"/>
    <col min="10261" max="10265" width="12.7109375" style="25" hidden="1"/>
    <col min="10266" max="10266" width="8.42578125" style="25" hidden="1"/>
    <col min="10267" max="10267" width="12.85546875" style="25" hidden="1"/>
    <col min="10268" max="10496" width="9.140625" style="25" hidden="1"/>
    <col min="10497" max="10497" width="1.7109375" style="25" hidden="1"/>
    <col min="10498" max="10498" width="22.5703125" style="25" hidden="1"/>
    <col min="10499" max="10499" width="1.7109375" style="25" hidden="1"/>
    <col min="10500" max="10500" width="11.85546875" style="25" hidden="1"/>
    <col min="10501" max="10501" width="37.42578125" style="25" hidden="1"/>
    <col min="10502" max="10511" width="5" style="25" hidden="1"/>
    <col min="10512" max="10512" width="10" style="25" hidden="1"/>
    <col min="10513" max="10513" width="11.85546875" style="25" hidden="1"/>
    <col min="10514" max="10514" width="5" style="25" hidden="1"/>
    <col min="10515" max="10515" width="11.28515625" style="25" hidden="1"/>
    <col min="10516" max="10516" width="12.28515625" style="25" hidden="1"/>
    <col min="10517" max="10521" width="12.7109375" style="25" hidden="1"/>
    <col min="10522" max="10522" width="8.42578125" style="25" hidden="1"/>
    <col min="10523" max="10523" width="12.85546875" style="25" hidden="1"/>
    <col min="10524" max="10752" width="9.140625" style="25" hidden="1"/>
    <col min="10753" max="10753" width="1.7109375" style="25" hidden="1"/>
    <col min="10754" max="10754" width="22.5703125" style="25" hidden="1"/>
    <col min="10755" max="10755" width="1.7109375" style="25" hidden="1"/>
    <col min="10756" max="10756" width="11.85546875" style="25" hidden="1"/>
    <col min="10757" max="10757" width="37.42578125" style="25" hidden="1"/>
    <col min="10758" max="10767" width="5" style="25" hidden="1"/>
    <col min="10768" max="10768" width="10" style="25" hidden="1"/>
    <col min="10769" max="10769" width="11.85546875" style="25" hidden="1"/>
    <col min="10770" max="10770" width="5" style="25" hidden="1"/>
    <col min="10771" max="10771" width="11.28515625" style="25" hidden="1"/>
    <col min="10772" max="10772" width="12.28515625" style="25" hidden="1"/>
    <col min="10773" max="10777" width="12.7109375" style="25" hidden="1"/>
    <col min="10778" max="10778" width="8.42578125" style="25" hidden="1"/>
    <col min="10779" max="10779" width="12.85546875" style="25" hidden="1"/>
    <col min="10780" max="11008" width="9.140625" style="25" hidden="1"/>
    <col min="11009" max="11009" width="1.7109375" style="25" hidden="1"/>
    <col min="11010" max="11010" width="22.5703125" style="25" hidden="1"/>
    <col min="11011" max="11011" width="1.7109375" style="25" hidden="1"/>
    <col min="11012" max="11012" width="11.85546875" style="25" hidden="1"/>
    <col min="11013" max="11013" width="37.42578125" style="25" hidden="1"/>
    <col min="11014" max="11023" width="5" style="25" hidden="1"/>
    <col min="11024" max="11024" width="10" style="25" hidden="1"/>
    <col min="11025" max="11025" width="11.85546875" style="25" hidden="1"/>
    <col min="11026" max="11026" width="5" style="25" hidden="1"/>
    <col min="11027" max="11027" width="11.28515625" style="25" hidden="1"/>
    <col min="11028" max="11028" width="12.28515625" style="25" hidden="1"/>
    <col min="11029" max="11033" width="12.7109375" style="25" hidden="1"/>
    <col min="11034" max="11034" width="8.42578125" style="25" hidden="1"/>
    <col min="11035" max="11035" width="12.85546875" style="25" hidden="1"/>
    <col min="11036" max="11264" width="9.140625" style="25" hidden="1"/>
    <col min="11265" max="11265" width="1.7109375" style="25" hidden="1"/>
    <col min="11266" max="11266" width="22.5703125" style="25" hidden="1"/>
    <col min="11267" max="11267" width="1.7109375" style="25" hidden="1"/>
    <col min="11268" max="11268" width="11.85546875" style="25" hidden="1"/>
    <col min="11269" max="11269" width="37.42578125" style="25" hidden="1"/>
    <col min="11270" max="11279" width="5" style="25" hidden="1"/>
    <col min="11280" max="11280" width="10" style="25" hidden="1"/>
    <col min="11281" max="11281" width="11.85546875" style="25" hidden="1"/>
    <col min="11282" max="11282" width="5" style="25" hidden="1"/>
    <col min="11283" max="11283" width="11.28515625" style="25" hidden="1"/>
    <col min="11284" max="11284" width="12.28515625" style="25" hidden="1"/>
    <col min="11285" max="11289" width="12.7109375" style="25" hidden="1"/>
    <col min="11290" max="11290" width="8.42578125" style="25" hidden="1"/>
    <col min="11291" max="11291" width="12.85546875" style="25" hidden="1"/>
    <col min="11292" max="11520" width="9.140625" style="25" hidden="1"/>
    <col min="11521" max="11521" width="1.7109375" style="25" hidden="1"/>
    <col min="11522" max="11522" width="22.5703125" style="25" hidden="1"/>
    <col min="11523" max="11523" width="1.7109375" style="25" hidden="1"/>
    <col min="11524" max="11524" width="11.85546875" style="25" hidden="1"/>
    <col min="11525" max="11525" width="37.42578125" style="25" hidden="1"/>
    <col min="11526" max="11535" width="5" style="25" hidden="1"/>
    <col min="11536" max="11536" width="10" style="25" hidden="1"/>
    <col min="11537" max="11537" width="11.85546875" style="25" hidden="1"/>
    <col min="11538" max="11538" width="5" style="25" hidden="1"/>
    <col min="11539" max="11539" width="11.28515625" style="25" hidden="1"/>
    <col min="11540" max="11540" width="12.28515625" style="25" hidden="1"/>
    <col min="11541" max="11545" width="12.7109375" style="25" hidden="1"/>
    <col min="11546" max="11546" width="8.42578125" style="25" hidden="1"/>
    <col min="11547" max="11547" width="12.85546875" style="25" hidden="1"/>
    <col min="11548" max="11776" width="9.140625" style="25" hidden="1"/>
    <col min="11777" max="11777" width="1.7109375" style="25" hidden="1"/>
    <col min="11778" max="11778" width="22.5703125" style="25" hidden="1"/>
    <col min="11779" max="11779" width="1.7109375" style="25" hidden="1"/>
    <col min="11780" max="11780" width="11.85546875" style="25" hidden="1"/>
    <col min="11781" max="11781" width="37.42578125" style="25" hidden="1"/>
    <col min="11782" max="11791" width="5" style="25" hidden="1"/>
    <col min="11792" max="11792" width="10" style="25" hidden="1"/>
    <col min="11793" max="11793" width="11.85546875" style="25" hidden="1"/>
    <col min="11794" max="11794" width="5" style="25" hidden="1"/>
    <col min="11795" max="11795" width="11.28515625" style="25" hidden="1"/>
    <col min="11796" max="11796" width="12.28515625" style="25" hidden="1"/>
    <col min="11797" max="11801" width="12.7109375" style="25" hidden="1"/>
    <col min="11802" max="11802" width="8.42578125" style="25" hidden="1"/>
    <col min="11803" max="11803" width="12.85546875" style="25" hidden="1"/>
    <col min="11804" max="12032" width="9.140625" style="25" hidden="1"/>
    <col min="12033" max="12033" width="1.7109375" style="25" hidden="1"/>
    <col min="12034" max="12034" width="22.5703125" style="25" hidden="1"/>
    <col min="12035" max="12035" width="1.7109375" style="25" hidden="1"/>
    <col min="12036" max="12036" width="11.85546875" style="25" hidden="1"/>
    <col min="12037" max="12037" width="37.42578125" style="25" hidden="1"/>
    <col min="12038" max="12047" width="5" style="25" hidden="1"/>
    <col min="12048" max="12048" width="10" style="25" hidden="1"/>
    <col min="12049" max="12049" width="11.85546875" style="25" hidden="1"/>
    <col min="12050" max="12050" width="5" style="25" hidden="1"/>
    <col min="12051" max="12051" width="11.28515625" style="25" hidden="1"/>
    <col min="12052" max="12052" width="12.28515625" style="25" hidden="1"/>
    <col min="12053" max="12057" width="12.7109375" style="25" hidden="1"/>
    <col min="12058" max="12058" width="8.42578125" style="25" hidden="1"/>
    <col min="12059" max="12059" width="12.85546875" style="25" hidden="1"/>
    <col min="12060" max="12288" width="9.140625" style="25" hidden="1"/>
    <col min="12289" max="12289" width="1.7109375" style="25" hidden="1"/>
    <col min="12290" max="12290" width="22.5703125" style="25" hidden="1"/>
    <col min="12291" max="12291" width="1.7109375" style="25" hidden="1"/>
    <col min="12292" max="12292" width="11.85546875" style="25" hidden="1"/>
    <col min="12293" max="12293" width="37.42578125" style="25" hidden="1"/>
    <col min="12294" max="12303" width="5" style="25" hidden="1"/>
    <col min="12304" max="12304" width="10" style="25" hidden="1"/>
    <col min="12305" max="12305" width="11.85546875" style="25" hidden="1"/>
    <col min="12306" max="12306" width="5" style="25" hidden="1"/>
    <col min="12307" max="12307" width="11.28515625" style="25" hidden="1"/>
    <col min="12308" max="12308" width="12.28515625" style="25" hidden="1"/>
    <col min="12309" max="12313" width="12.7109375" style="25" hidden="1"/>
    <col min="12314" max="12314" width="8.42578125" style="25" hidden="1"/>
    <col min="12315" max="12315" width="12.85546875" style="25" hidden="1"/>
    <col min="12316" max="12544" width="9.140625" style="25" hidden="1"/>
    <col min="12545" max="12545" width="1.7109375" style="25" hidden="1"/>
    <col min="12546" max="12546" width="22.5703125" style="25" hidden="1"/>
    <col min="12547" max="12547" width="1.7109375" style="25" hidden="1"/>
    <col min="12548" max="12548" width="11.85546875" style="25" hidden="1"/>
    <col min="12549" max="12549" width="37.42578125" style="25" hidden="1"/>
    <col min="12550" max="12559" width="5" style="25" hidden="1"/>
    <col min="12560" max="12560" width="10" style="25" hidden="1"/>
    <col min="12561" max="12561" width="11.85546875" style="25" hidden="1"/>
    <col min="12562" max="12562" width="5" style="25" hidden="1"/>
    <col min="12563" max="12563" width="11.28515625" style="25" hidden="1"/>
    <col min="12564" max="12564" width="12.28515625" style="25" hidden="1"/>
    <col min="12565" max="12569" width="12.7109375" style="25" hidden="1"/>
    <col min="12570" max="12570" width="8.42578125" style="25" hidden="1"/>
    <col min="12571" max="12571" width="12.85546875" style="25" hidden="1"/>
    <col min="12572" max="12800" width="9.140625" style="25" hidden="1"/>
    <col min="12801" max="12801" width="1.7109375" style="25" hidden="1"/>
    <col min="12802" max="12802" width="22.5703125" style="25" hidden="1"/>
    <col min="12803" max="12803" width="1.7109375" style="25" hidden="1"/>
    <col min="12804" max="12804" width="11.85546875" style="25" hidden="1"/>
    <col min="12805" max="12805" width="37.42578125" style="25" hidden="1"/>
    <col min="12806" max="12815" width="5" style="25" hidden="1"/>
    <col min="12816" max="12816" width="10" style="25" hidden="1"/>
    <col min="12817" max="12817" width="11.85546875" style="25" hidden="1"/>
    <col min="12818" max="12818" width="5" style="25" hidden="1"/>
    <col min="12819" max="12819" width="11.28515625" style="25" hidden="1"/>
    <col min="12820" max="12820" width="12.28515625" style="25" hidden="1"/>
    <col min="12821" max="12825" width="12.7109375" style="25" hidden="1"/>
    <col min="12826" max="12826" width="8.42578125" style="25" hidden="1"/>
    <col min="12827" max="12827" width="12.85546875" style="25" hidden="1"/>
    <col min="12828" max="13056" width="9.140625" style="25" hidden="1"/>
    <col min="13057" max="13057" width="1.7109375" style="25" hidden="1"/>
    <col min="13058" max="13058" width="22.5703125" style="25" hidden="1"/>
    <col min="13059" max="13059" width="1.7109375" style="25" hidden="1"/>
    <col min="13060" max="13060" width="11.85546875" style="25" hidden="1"/>
    <col min="13061" max="13061" width="37.42578125" style="25" hidden="1"/>
    <col min="13062" max="13071" width="5" style="25" hidden="1"/>
    <col min="13072" max="13072" width="10" style="25" hidden="1"/>
    <col min="13073" max="13073" width="11.85546875" style="25" hidden="1"/>
    <col min="13074" max="13074" width="5" style="25" hidden="1"/>
    <col min="13075" max="13075" width="11.28515625" style="25" hidden="1"/>
    <col min="13076" max="13076" width="12.28515625" style="25" hidden="1"/>
    <col min="13077" max="13081" width="12.7109375" style="25" hidden="1"/>
    <col min="13082" max="13082" width="8.42578125" style="25" hidden="1"/>
    <col min="13083" max="13083" width="12.85546875" style="25" hidden="1"/>
    <col min="13084" max="13312" width="9.140625" style="25" hidden="1"/>
    <col min="13313" max="13313" width="1.7109375" style="25" hidden="1"/>
    <col min="13314" max="13314" width="22.5703125" style="25" hidden="1"/>
    <col min="13315" max="13315" width="1.7109375" style="25" hidden="1"/>
    <col min="13316" max="13316" width="11.85546875" style="25" hidden="1"/>
    <col min="13317" max="13317" width="37.42578125" style="25" hidden="1"/>
    <col min="13318" max="13327" width="5" style="25" hidden="1"/>
    <col min="13328" max="13328" width="10" style="25" hidden="1"/>
    <col min="13329" max="13329" width="11.85546875" style="25" hidden="1"/>
    <col min="13330" max="13330" width="5" style="25" hidden="1"/>
    <col min="13331" max="13331" width="11.28515625" style="25" hidden="1"/>
    <col min="13332" max="13332" width="12.28515625" style="25" hidden="1"/>
    <col min="13333" max="13337" width="12.7109375" style="25" hidden="1"/>
    <col min="13338" max="13338" width="8.42578125" style="25" hidden="1"/>
    <col min="13339" max="13339" width="12.85546875" style="25" hidden="1"/>
    <col min="13340" max="13568" width="9.140625" style="25" hidden="1"/>
    <col min="13569" max="13569" width="1.7109375" style="25" hidden="1"/>
    <col min="13570" max="13570" width="22.5703125" style="25" hidden="1"/>
    <col min="13571" max="13571" width="1.7109375" style="25" hidden="1"/>
    <col min="13572" max="13572" width="11.85546875" style="25" hidden="1"/>
    <col min="13573" max="13573" width="37.42578125" style="25" hidden="1"/>
    <col min="13574" max="13583" width="5" style="25" hidden="1"/>
    <col min="13584" max="13584" width="10" style="25" hidden="1"/>
    <col min="13585" max="13585" width="11.85546875" style="25" hidden="1"/>
    <col min="13586" max="13586" width="5" style="25" hidden="1"/>
    <col min="13587" max="13587" width="11.28515625" style="25" hidden="1"/>
    <col min="13588" max="13588" width="12.28515625" style="25" hidden="1"/>
    <col min="13589" max="13593" width="12.7109375" style="25" hidden="1"/>
    <col min="13594" max="13594" width="8.42578125" style="25" hidden="1"/>
    <col min="13595" max="13595" width="12.85546875" style="25" hidden="1"/>
    <col min="13596" max="13824" width="9.140625" style="25" hidden="1"/>
    <col min="13825" max="13825" width="1.7109375" style="25" hidden="1"/>
    <col min="13826" max="13826" width="22.5703125" style="25" hidden="1"/>
    <col min="13827" max="13827" width="1.7109375" style="25" hidden="1"/>
    <col min="13828" max="13828" width="11.85546875" style="25" hidden="1"/>
    <col min="13829" max="13829" width="37.42578125" style="25" hidden="1"/>
    <col min="13830" max="13839" width="5" style="25" hidden="1"/>
    <col min="13840" max="13840" width="10" style="25" hidden="1"/>
    <col min="13841" max="13841" width="11.85546875" style="25" hidden="1"/>
    <col min="13842" max="13842" width="5" style="25" hidden="1"/>
    <col min="13843" max="13843" width="11.28515625" style="25" hidden="1"/>
    <col min="13844" max="13844" width="12.28515625" style="25" hidden="1"/>
    <col min="13845" max="13849" width="12.7109375" style="25" hidden="1"/>
    <col min="13850" max="13850" width="8.42578125" style="25" hidden="1"/>
    <col min="13851" max="13851" width="12.85546875" style="25" hidden="1"/>
    <col min="13852" max="14080" width="9.140625" style="25" hidden="1"/>
    <col min="14081" max="14081" width="1.7109375" style="25" hidden="1"/>
    <col min="14082" max="14082" width="22.5703125" style="25" hidden="1"/>
    <col min="14083" max="14083" width="1.7109375" style="25" hidden="1"/>
    <col min="14084" max="14084" width="11.85546875" style="25" hidden="1"/>
    <col min="14085" max="14085" width="37.42578125" style="25" hidden="1"/>
    <col min="14086" max="14095" width="5" style="25" hidden="1"/>
    <col min="14096" max="14096" width="10" style="25" hidden="1"/>
    <col min="14097" max="14097" width="11.85546875" style="25" hidden="1"/>
    <col min="14098" max="14098" width="5" style="25" hidden="1"/>
    <col min="14099" max="14099" width="11.28515625" style="25" hidden="1"/>
    <col min="14100" max="14100" width="12.28515625" style="25" hidden="1"/>
    <col min="14101" max="14105" width="12.7109375" style="25" hidden="1"/>
    <col min="14106" max="14106" width="8.42578125" style="25" hidden="1"/>
    <col min="14107" max="14107" width="12.85546875" style="25" hidden="1"/>
    <col min="14108" max="14336" width="9.140625" style="25" hidden="1"/>
    <col min="14337" max="14337" width="1.7109375" style="25" hidden="1"/>
    <col min="14338" max="14338" width="22.5703125" style="25" hidden="1"/>
    <col min="14339" max="14339" width="1.7109375" style="25" hidden="1"/>
    <col min="14340" max="14340" width="11.85546875" style="25" hidden="1"/>
    <col min="14341" max="14341" width="37.42578125" style="25" hidden="1"/>
    <col min="14342" max="14351" width="5" style="25" hidden="1"/>
    <col min="14352" max="14352" width="10" style="25" hidden="1"/>
    <col min="14353" max="14353" width="11.85546875" style="25" hidden="1"/>
    <col min="14354" max="14354" width="5" style="25" hidden="1"/>
    <col min="14355" max="14355" width="11.28515625" style="25" hidden="1"/>
    <col min="14356" max="14356" width="12.28515625" style="25" hidden="1"/>
    <col min="14357" max="14361" width="12.7109375" style="25" hidden="1"/>
    <col min="14362" max="14362" width="8.42578125" style="25" hidden="1"/>
    <col min="14363" max="14363" width="12.85546875" style="25" hidden="1"/>
    <col min="14364" max="14592" width="9.140625" style="25" hidden="1"/>
    <col min="14593" max="14593" width="1.7109375" style="25" hidden="1"/>
    <col min="14594" max="14594" width="22.5703125" style="25" hidden="1"/>
    <col min="14595" max="14595" width="1.7109375" style="25" hidden="1"/>
    <col min="14596" max="14596" width="11.85546875" style="25" hidden="1"/>
    <col min="14597" max="14597" width="37.42578125" style="25" hidden="1"/>
    <col min="14598" max="14607" width="5" style="25" hidden="1"/>
    <col min="14608" max="14608" width="10" style="25" hidden="1"/>
    <col min="14609" max="14609" width="11.85546875" style="25" hidden="1"/>
    <col min="14610" max="14610" width="5" style="25" hidden="1"/>
    <col min="14611" max="14611" width="11.28515625" style="25" hidden="1"/>
    <col min="14612" max="14612" width="12.28515625" style="25" hidden="1"/>
    <col min="14613" max="14617" width="12.7109375" style="25" hidden="1"/>
    <col min="14618" max="14618" width="8.42578125" style="25" hidden="1"/>
    <col min="14619" max="14619" width="12.85546875" style="25" hidden="1"/>
    <col min="14620" max="14848" width="9.140625" style="25" hidden="1"/>
    <col min="14849" max="14849" width="1.7109375" style="25" hidden="1"/>
    <col min="14850" max="14850" width="22.5703125" style="25" hidden="1"/>
    <col min="14851" max="14851" width="1.7109375" style="25" hidden="1"/>
    <col min="14852" max="14852" width="11.85546875" style="25" hidden="1"/>
    <col min="14853" max="14853" width="37.42578125" style="25" hidden="1"/>
    <col min="14854" max="14863" width="5" style="25" hidden="1"/>
    <col min="14864" max="14864" width="10" style="25" hidden="1"/>
    <col min="14865" max="14865" width="11.85546875" style="25" hidden="1"/>
    <col min="14866" max="14866" width="5" style="25" hidden="1"/>
    <col min="14867" max="14867" width="11.28515625" style="25" hidden="1"/>
    <col min="14868" max="14868" width="12.28515625" style="25" hidden="1"/>
    <col min="14869" max="14873" width="12.7109375" style="25" hidden="1"/>
    <col min="14874" max="14874" width="8.42578125" style="25" hidden="1"/>
    <col min="14875" max="14875" width="12.85546875" style="25" hidden="1"/>
    <col min="14876" max="15104" width="9.140625" style="25" hidden="1"/>
    <col min="15105" max="15105" width="1.7109375" style="25" hidden="1"/>
    <col min="15106" max="15106" width="22.5703125" style="25" hidden="1"/>
    <col min="15107" max="15107" width="1.7109375" style="25" hidden="1"/>
    <col min="15108" max="15108" width="11.85546875" style="25" hidden="1"/>
    <col min="15109" max="15109" width="37.42578125" style="25" hidden="1"/>
    <col min="15110" max="15119" width="5" style="25" hidden="1"/>
    <col min="15120" max="15120" width="10" style="25" hidden="1"/>
    <col min="15121" max="15121" width="11.85546875" style="25" hidden="1"/>
    <col min="15122" max="15122" width="5" style="25" hidden="1"/>
    <col min="15123" max="15123" width="11.28515625" style="25" hidden="1"/>
    <col min="15124" max="15124" width="12.28515625" style="25" hidden="1"/>
    <col min="15125" max="15129" width="12.7109375" style="25" hidden="1"/>
    <col min="15130" max="15130" width="8.42578125" style="25" hidden="1"/>
    <col min="15131" max="15131" width="12.85546875" style="25" hidden="1"/>
    <col min="15132" max="15360" width="9.140625" style="25" hidden="1"/>
    <col min="15361" max="15361" width="1.7109375" style="25" hidden="1"/>
    <col min="15362" max="15362" width="22.5703125" style="25" hidden="1"/>
    <col min="15363" max="15363" width="1.7109375" style="25" hidden="1"/>
    <col min="15364" max="15364" width="11.85546875" style="25" hidden="1"/>
    <col min="15365" max="15365" width="37.42578125" style="25" hidden="1"/>
    <col min="15366" max="15375" width="5" style="25" hidden="1"/>
    <col min="15376" max="15376" width="10" style="25" hidden="1"/>
    <col min="15377" max="15377" width="11.85546875" style="25" hidden="1"/>
    <col min="15378" max="15378" width="5" style="25" hidden="1"/>
    <col min="15379" max="15379" width="11.28515625" style="25" hidden="1"/>
    <col min="15380" max="15380" width="12.28515625" style="25" hidden="1"/>
    <col min="15381" max="15385" width="12.7109375" style="25" hidden="1"/>
    <col min="15386" max="15386" width="8.42578125" style="25" hidden="1"/>
    <col min="15387" max="15387" width="12.85546875" style="25" hidden="1"/>
    <col min="15388" max="15616" width="9.140625" style="25" hidden="1"/>
    <col min="15617" max="15617" width="1.7109375" style="25" hidden="1"/>
    <col min="15618" max="15618" width="22.5703125" style="25" hidden="1"/>
    <col min="15619" max="15619" width="1.7109375" style="25" hidden="1"/>
    <col min="15620" max="15620" width="11.85546875" style="25" hidden="1"/>
    <col min="15621" max="15621" width="37.42578125" style="25" hidden="1"/>
    <col min="15622" max="15631" width="5" style="25" hidden="1"/>
    <col min="15632" max="15632" width="10" style="25" hidden="1"/>
    <col min="15633" max="15633" width="11.85546875" style="25" hidden="1"/>
    <col min="15634" max="15634" width="5" style="25" hidden="1"/>
    <col min="15635" max="15635" width="11.28515625" style="25" hidden="1"/>
    <col min="15636" max="15636" width="12.28515625" style="25" hidden="1"/>
    <col min="15637" max="15641" width="12.7109375" style="25" hidden="1"/>
    <col min="15642" max="15642" width="8.42578125" style="25" hidden="1"/>
    <col min="15643" max="15643" width="12.85546875" style="25" hidden="1"/>
    <col min="15644" max="15872" width="9.140625" style="25" hidden="1"/>
    <col min="15873" max="15873" width="1.7109375" style="25" hidden="1"/>
    <col min="15874" max="15874" width="22.5703125" style="25" hidden="1"/>
    <col min="15875" max="15875" width="1.7109375" style="25" hidden="1"/>
    <col min="15876" max="15876" width="11.85546875" style="25" hidden="1"/>
    <col min="15877" max="15877" width="37.42578125" style="25" hidden="1"/>
    <col min="15878" max="15887" width="5" style="25" hidden="1"/>
    <col min="15888" max="15888" width="10" style="25" hidden="1"/>
    <col min="15889" max="15889" width="11.85546875" style="25" hidden="1"/>
    <col min="15890" max="15890" width="5" style="25" hidden="1"/>
    <col min="15891" max="15891" width="11.28515625" style="25" hidden="1"/>
    <col min="15892" max="15892" width="12.28515625" style="25" hidden="1"/>
    <col min="15893" max="15897" width="12.7109375" style="25" hidden="1"/>
    <col min="15898" max="15898" width="8.42578125" style="25" hidden="1"/>
    <col min="15899" max="15899" width="12.85546875" style="25" hidden="1"/>
    <col min="15900" max="16128" width="9.140625" style="25" hidden="1"/>
    <col min="16129" max="16129" width="1.7109375" style="25" hidden="1"/>
    <col min="16130" max="16130" width="22.5703125" style="25" hidden="1"/>
    <col min="16131" max="16131" width="1.7109375" style="25" hidden="1"/>
    <col min="16132" max="16132" width="11.85546875" style="25" hidden="1"/>
    <col min="16133" max="16133" width="37.42578125" style="25" hidden="1"/>
    <col min="16134" max="16143" width="5" style="25" hidden="1"/>
    <col min="16144" max="16144" width="10" style="25" hidden="1"/>
    <col min="16145" max="16145" width="11.85546875" style="25" hidden="1"/>
    <col min="16146" max="16146" width="5" style="25" hidden="1"/>
    <col min="16147" max="16147" width="11.28515625" style="25" hidden="1"/>
    <col min="16148" max="16148" width="12.28515625" style="25" hidden="1"/>
    <col min="16149" max="16153" width="12.7109375" style="25" hidden="1"/>
    <col min="16154" max="16154" width="8.42578125" style="25" hidden="1"/>
    <col min="16155" max="16158" width="12.85546875" style="25" hidden="1"/>
    <col min="16159" max="16384" width="9.140625" style="25" hidden="1"/>
  </cols>
  <sheetData>
    <row r="1" spans="1:47" ht="17.100000000000001" customHeight="1" thickBot="1" x14ac:dyDescent="0.3">
      <c r="R1" s="28"/>
      <c r="S1" s="28"/>
      <c r="T1" s="28"/>
      <c r="U1" s="28"/>
      <c r="V1" s="28"/>
      <c r="W1" s="28"/>
      <c r="X1" s="28"/>
      <c r="Y1" s="28"/>
      <c r="Z1" s="28"/>
    </row>
    <row r="2" spans="1:47" s="16" customFormat="1" ht="17.100000000000001" customHeight="1" x14ac:dyDescent="0.25">
      <c r="A2" s="25"/>
      <c r="B2" s="116" t="s">
        <v>22</v>
      </c>
      <c r="C2" s="25"/>
      <c r="D2" s="125" t="s">
        <v>121</v>
      </c>
      <c r="E2" s="126"/>
      <c r="F2" s="126"/>
      <c r="G2" s="126"/>
      <c r="H2" s="126"/>
      <c r="I2" s="126"/>
      <c r="J2" s="126"/>
      <c r="K2" s="126"/>
      <c r="L2" s="126"/>
      <c r="M2" s="126"/>
      <c r="N2" s="126"/>
      <c r="O2" s="126"/>
      <c r="P2" s="127"/>
      <c r="Q2" s="25"/>
      <c r="R2" s="125" t="s">
        <v>122</v>
      </c>
      <c r="S2" s="126"/>
      <c r="T2" s="126"/>
      <c r="U2" s="126"/>
      <c r="V2" s="126"/>
      <c r="W2" s="126"/>
      <c r="X2" s="126"/>
      <c r="Y2" s="126"/>
      <c r="Z2" s="127"/>
      <c r="AA2" s="36"/>
      <c r="AB2" s="36"/>
      <c r="AC2" s="36"/>
      <c r="AD2" s="36"/>
      <c r="AE2" s="36"/>
      <c r="AF2" s="25"/>
      <c r="AG2" s="25"/>
      <c r="AH2" s="25"/>
      <c r="AI2" s="25"/>
      <c r="AJ2" s="25"/>
      <c r="AK2" s="25"/>
      <c r="AL2" s="25"/>
      <c r="AM2" s="25"/>
      <c r="AN2" s="25"/>
      <c r="AO2" s="25"/>
      <c r="AP2" s="25"/>
    </row>
    <row r="3" spans="1:47" s="16" customFormat="1" ht="17.100000000000001" customHeight="1" x14ac:dyDescent="0.25">
      <c r="A3" s="25"/>
      <c r="B3" s="117"/>
      <c r="C3" s="25"/>
      <c r="D3" s="128"/>
      <c r="E3" s="129"/>
      <c r="F3" s="129"/>
      <c r="G3" s="129"/>
      <c r="H3" s="129"/>
      <c r="I3" s="129"/>
      <c r="J3" s="129"/>
      <c r="K3" s="129"/>
      <c r="L3" s="129"/>
      <c r="M3" s="129"/>
      <c r="N3" s="129"/>
      <c r="O3" s="129"/>
      <c r="P3" s="130"/>
      <c r="Q3" s="25"/>
      <c r="R3" s="128"/>
      <c r="S3" s="129"/>
      <c r="T3" s="129"/>
      <c r="U3" s="129"/>
      <c r="V3" s="129"/>
      <c r="W3" s="129"/>
      <c r="X3" s="129"/>
      <c r="Y3" s="129"/>
      <c r="Z3" s="130"/>
      <c r="AA3" s="36"/>
      <c r="AB3" s="36"/>
      <c r="AC3" s="36"/>
      <c r="AD3" s="36"/>
      <c r="AE3" s="36"/>
      <c r="AF3" s="25"/>
      <c r="AG3" s="25"/>
      <c r="AH3" s="25"/>
      <c r="AI3" s="25"/>
      <c r="AJ3" s="25"/>
      <c r="AK3" s="25"/>
      <c r="AL3" s="25"/>
      <c r="AM3" s="25"/>
      <c r="AN3" s="25"/>
      <c r="AO3" s="25"/>
      <c r="AP3" s="25"/>
    </row>
    <row r="4" spans="1:47" s="16" customFormat="1" ht="17.100000000000001" customHeight="1" thickBot="1" x14ac:dyDescent="0.3">
      <c r="A4" s="25"/>
      <c r="B4" s="118"/>
      <c r="C4" s="25"/>
      <c r="D4" s="131"/>
      <c r="E4" s="132"/>
      <c r="F4" s="132"/>
      <c r="G4" s="132"/>
      <c r="H4" s="132"/>
      <c r="I4" s="132"/>
      <c r="J4" s="132"/>
      <c r="K4" s="132"/>
      <c r="L4" s="132"/>
      <c r="M4" s="132"/>
      <c r="N4" s="132"/>
      <c r="O4" s="132"/>
      <c r="P4" s="133"/>
      <c r="Q4" s="25"/>
      <c r="R4" s="131"/>
      <c r="S4" s="132"/>
      <c r="T4" s="132"/>
      <c r="U4" s="132"/>
      <c r="V4" s="132"/>
      <c r="W4" s="132"/>
      <c r="X4" s="132"/>
      <c r="Y4" s="132"/>
      <c r="Z4" s="133"/>
      <c r="AA4" s="36"/>
      <c r="AB4" s="36"/>
      <c r="AC4" s="36"/>
      <c r="AD4" s="36"/>
      <c r="AE4" s="36"/>
      <c r="AF4" s="25"/>
      <c r="AG4" s="25"/>
      <c r="AH4" s="25"/>
      <c r="AI4" s="31"/>
      <c r="AJ4" s="31"/>
      <c r="AK4" s="28"/>
      <c r="AL4" s="28"/>
      <c r="AM4" s="31"/>
      <c r="AN4" s="31"/>
      <c r="AO4" s="28"/>
      <c r="AP4" s="28"/>
      <c r="AQ4" s="17"/>
      <c r="AR4" s="17"/>
      <c r="AS4" s="17"/>
      <c r="AT4" s="17"/>
      <c r="AU4" s="17"/>
    </row>
    <row r="5" spans="1:47" ht="17.100000000000001" customHeight="1" thickBot="1" x14ac:dyDescent="0.3">
      <c r="D5" s="29"/>
      <c r="E5" s="30"/>
      <c r="F5" s="30"/>
      <c r="G5" s="30"/>
      <c r="H5" s="30"/>
      <c r="I5" s="30"/>
      <c r="J5" s="30"/>
      <c r="K5" s="30"/>
      <c r="L5" s="30"/>
      <c r="M5" s="30"/>
      <c r="N5" s="30"/>
      <c r="O5" s="30"/>
      <c r="P5" s="30"/>
      <c r="T5" s="26"/>
      <c r="U5" s="26"/>
      <c r="Z5" s="28"/>
      <c r="AA5" s="36"/>
      <c r="AB5" s="36"/>
      <c r="AC5" s="36"/>
      <c r="AD5" s="36"/>
      <c r="AE5" s="36"/>
      <c r="AF5" s="28"/>
      <c r="AG5" s="28"/>
      <c r="AH5" s="28"/>
      <c r="AI5" s="28"/>
      <c r="AJ5" s="26"/>
      <c r="AK5" s="31"/>
      <c r="AL5" s="32"/>
      <c r="AM5" s="33"/>
      <c r="AN5" s="34"/>
      <c r="AO5" s="34"/>
      <c r="AP5" s="34"/>
      <c r="AQ5" s="34"/>
      <c r="AR5" s="34"/>
      <c r="AS5" s="34"/>
      <c r="AT5" s="34"/>
      <c r="AU5" s="28"/>
    </row>
    <row r="6" spans="1:47" s="18" customFormat="1" ht="30" customHeight="1" thickBot="1" x14ac:dyDescent="0.3">
      <c r="A6" s="26"/>
      <c r="B6" s="27"/>
      <c r="C6" s="26"/>
      <c r="D6" s="119" t="str">
        <f>Labels!C10</f>
        <v>Breast</v>
      </c>
      <c r="E6" s="120"/>
      <c r="F6" s="119" t="s">
        <v>13</v>
      </c>
      <c r="G6" s="146"/>
      <c r="H6" s="146" t="s">
        <v>14</v>
      </c>
      <c r="I6" s="146"/>
      <c r="J6" s="146" t="s">
        <v>15</v>
      </c>
      <c r="K6" s="146"/>
      <c r="L6" s="146" t="s">
        <v>16</v>
      </c>
      <c r="M6" s="146"/>
      <c r="N6" s="146" t="s">
        <v>17</v>
      </c>
      <c r="O6" s="120"/>
      <c r="P6" s="15" t="s">
        <v>5</v>
      </c>
      <c r="Q6" s="26"/>
      <c r="R6" s="119" t="str">
        <f>D6</f>
        <v>Breast</v>
      </c>
      <c r="S6" s="120"/>
      <c r="T6" s="119" t="s">
        <v>105</v>
      </c>
      <c r="U6" s="120"/>
      <c r="V6" s="119" t="s">
        <v>106</v>
      </c>
      <c r="W6" s="146"/>
      <c r="X6" s="119" t="s">
        <v>17</v>
      </c>
      <c r="Y6" s="120"/>
      <c r="Z6" s="15" t="s">
        <v>5</v>
      </c>
      <c r="AA6" s="26"/>
      <c r="AB6" s="26"/>
      <c r="AC6" s="26"/>
      <c r="AD6" s="26"/>
      <c r="AE6" s="26"/>
      <c r="AF6" s="26"/>
      <c r="AG6" s="26"/>
      <c r="AH6" s="26"/>
      <c r="AI6" s="31"/>
      <c r="AJ6" s="25"/>
      <c r="AK6" s="28"/>
      <c r="AL6" s="37"/>
      <c r="AM6" s="38"/>
      <c r="AN6" s="36"/>
      <c r="AO6" s="36"/>
      <c r="AP6" s="36"/>
      <c r="AQ6" s="20"/>
      <c r="AR6" s="20"/>
      <c r="AS6" s="20"/>
      <c r="AT6" s="19"/>
      <c r="AU6" s="21"/>
    </row>
    <row r="7" spans="1:47" ht="16.5" thickBot="1" x14ac:dyDescent="0.3">
      <c r="R7" s="28"/>
      <c r="AA7" s="35"/>
      <c r="AB7" s="35"/>
      <c r="AC7" s="35"/>
      <c r="AD7" s="35"/>
      <c r="AE7" s="35"/>
      <c r="AF7" s="35"/>
      <c r="AG7" s="35"/>
      <c r="AH7" s="35"/>
      <c r="AI7" s="36"/>
      <c r="AJ7" s="28"/>
      <c r="AK7" s="28"/>
      <c r="AL7" s="37"/>
      <c r="AM7" s="38"/>
      <c r="AN7" s="36"/>
      <c r="AO7" s="36"/>
      <c r="AP7" s="36"/>
      <c r="AQ7" s="36"/>
      <c r="AR7" s="36"/>
      <c r="AS7" s="36"/>
      <c r="AT7" s="39"/>
      <c r="AU7" s="28"/>
    </row>
    <row r="8" spans="1:47" s="23" customFormat="1" ht="17.100000000000001" customHeight="1" x14ac:dyDescent="0.25">
      <c r="A8" s="27"/>
      <c r="B8" s="27"/>
      <c r="C8" s="27"/>
      <c r="D8" s="122" t="s">
        <v>65</v>
      </c>
      <c r="E8" s="65" t="s">
        <v>7</v>
      </c>
      <c r="F8" s="134">
        <f>IF(OR(ISERROR(VLOOKUP($D$6&amp;$D$8&amp;$E8,Data!$A:$AZ,Data!B$1,FALSE)),ISBLANK(VLOOKUP($D$6&amp;$D$8&amp;$E8,Data!$A:$AZ,Data!B$1,FALSE))),"",VLOOKUP($D$6&amp;$D$8&amp;$E8,Data!$A:$AZ,Data!B$1,FALSE))</f>
        <v>28232</v>
      </c>
      <c r="G8" s="135"/>
      <c r="H8" s="135">
        <f>IF(OR(ISERROR(VLOOKUP($D$6&amp;$D$8&amp;$E8,Data!$A:$AZ,Data!C$1,FALSE)),ISBLANK(VLOOKUP($D$6&amp;$D$8&amp;$E8,Data!$A:$AZ,Data!C$1,FALSE))),"",VLOOKUP($D$6&amp;$D$8&amp;$E8,Data!$A:$AZ,Data!C$1,FALSE))</f>
        <v>23866</v>
      </c>
      <c r="I8" s="135"/>
      <c r="J8" s="135">
        <f>IF(OR(ISERROR(VLOOKUP($D$6&amp;$D$8&amp;$E8,Data!$A:$AZ,Data!D$1,FALSE)),ISBLANK(VLOOKUP($D$6&amp;$D$8&amp;$E8,Data!$A:$AZ,Data!D$1,FALSE))),"",VLOOKUP($D$6&amp;$D$8&amp;$E8,Data!$A:$AZ,Data!D$1,FALSE))</f>
        <v>6066</v>
      </c>
      <c r="K8" s="135"/>
      <c r="L8" s="135">
        <f>IF(OR(ISERROR(VLOOKUP($D$6&amp;$D$8&amp;$E8,Data!$A:$AZ,Data!E$1,FALSE)),ISBLANK(VLOOKUP($D$6&amp;$D$8&amp;$E8,Data!$A:$AZ,Data!E$1,FALSE))),"",VLOOKUP($D$6&amp;$D$8&amp;$E8,Data!$A:$AZ,Data!E$1,FALSE))</f>
        <v>3841</v>
      </c>
      <c r="M8" s="135"/>
      <c r="N8" s="135">
        <f>IF(OR(ISERROR(VLOOKUP($D$6&amp;$D$8&amp;$E8,Data!$A:$AZ,Data!F$1,FALSE)),ISBLANK(VLOOKUP($D$6&amp;$D$8&amp;$E8,Data!$A:$AZ,Data!F$1,FALSE))),"",VLOOKUP($D$6&amp;$D$8&amp;$E8,Data!$A:$AZ,Data!F$1,FALSE))</f>
        <v>12939</v>
      </c>
      <c r="O8" s="156"/>
      <c r="P8" s="90">
        <f>IF(OR(ISERROR(VLOOKUP($D$6&amp;$D$8&amp;$E8,Data!$A:$AZ,Data!G$1,FALSE)),ISBLANK(VLOOKUP($D$6&amp;$D$8&amp;$E8,Data!$A:$AZ,Data!G$1,FALSE))),"",VLOOKUP($D$6&amp;$D$8&amp;$E8,Data!$A:$AZ,Data!G$1,FALSE))</f>
        <v>74944</v>
      </c>
      <c r="Q8" s="27"/>
      <c r="R8" s="138" t="s">
        <v>65</v>
      </c>
      <c r="S8" s="87" t="s">
        <v>7</v>
      </c>
      <c r="T8" s="148">
        <f>IF(OR(ISERROR(VLOOKUP($R$6&amp;$R$8&amp;$S8,Data!$A:$AZ,Data!T$1,FALSE)),ISBLANK(VLOOKUP($R$6&amp;$R$8&amp;$S8,Data!$A:$AZ,Data!T$1,FALSE))),"",VLOOKUP($R$6&amp;$R$8&amp;$S8,Data!$A:$AZ,Data!T$1,FALSE))</f>
        <v>52098</v>
      </c>
      <c r="U8" s="149"/>
      <c r="V8" s="149">
        <f>IF(OR(ISERROR(VLOOKUP($R$6&amp;$R$8&amp;$S8,Data!$A:$AZ,Data!U$1,FALSE)),ISBLANK(VLOOKUP($R$6&amp;$R$8&amp;$S8,Data!$A:$AZ,Data!U$1,FALSE))),"",VLOOKUP($R$6&amp;$R$8&amp;$S8,Data!$A:$AZ,Data!U$1,FALSE))</f>
        <v>9907</v>
      </c>
      <c r="W8" s="149"/>
      <c r="X8" s="149">
        <f>IF(OR(ISERROR(VLOOKUP($R$6&amp;$R$8&amp;$S8,Data!$A:$AZ,Data!V$1,FALSE)),ISBLANK(VLOOKUP($R$6&amp;$R$8&amp;$S8,Data!$A:$AZ,Data!V$1,FALSE))),"",VLOOKUP($R$6&amp;$R$8&amp;$S8,Data!$A:$AZ,Data!V$1,FALSE))</f>
        <v>12939</v>
      </c>
      <c r="Y8" s="152"/>
      <c r="Z8" s="94">
        <f>IF(OR(ISERROR(VLOOKUP($R$6&amp;$R$8&amp;$S8,Data!$A:$AZ,Data!W$1,FALSE)),ISBLANK(VLOOKUP($R$6&amp;$R$8&amp;$S8,Data!$A:$AZ,Data!W$1,FALSE))),"",VLOOKUP($R$6&amp;$R$8&amp;$S8,Data!$A:$AZ,Data!W$1,FALSE))</f>
        <v>74944</v>
      </c>
      <c r="AA8" s="36"/>
      <c r="AB8" s="36"/>
      <c r="AC8" s="36"/>
      <c r="AD8" s="36"/>
      <c r="AE8" s="36"/>
      <c r="AF8" s="36"/>
      <c r="AG8" s="36"/>
      <c r="AH8" s="36"/>
      <c r="AI8" s="25"/>
      <c r="AJ8" s="43"/>
      <c r="AK8" s="36"/>
      <c r="AL8" s="37"/>
      <c r="AM8" s="38"/>
      <c r="AN8" s="36"/>
      <c r="AO8" s="36"/>
      <c r="AP8" s="36"/>
      <c r="AQ8" s="20"/>
      <c r="AR8" s="20"/>
      <c r="AS8" s="20"/>
      <c r="AT8" s="19"/>
      <c r="AU8" s="24"/>
    </row>
    <row r="9" spans="1:47" s="16" customFormat="1" ht="17.100000000000001" customHeight="1" x14ac:dyDescent="0.25">
      <c r="A9" s="25"/>
      <c r="B9" s="25"/>
      <c r="C9" s="25"/>
      <c r="D9" s="123"/>
      <c r="E9" s="66" t="s">
        <v>8</v>
      </c>
      <c r="F9" s="136">
        <f>IF(OR(ISERROR(VLOOKUP($D$6&amp;$D$8&amp;$E9,Data!$A:$AZ,Data!B$1,FALSE)),ISBLANK(VLOOKUP($D$6&amp;$D$8&amp;$E9,Data!$A:$AZ,Data!B$1,FALSE))),"",VLOOKUP($D$6&amp;$D$8&amp;$E9,Data!$A:$AZ,Data!B$1,FALSE))</f>
        <v>204</v>
      </c>
      <c r="G9" s="137"/>
      <c r="H9" s="137">
        <f>IF(OR(ISERROR(VLOOKUP($D$6&amp;$D$8&amp;$E9,Data!$A:$AZ,Data!C$1,FALSE)),ISBLANK(VLOOKUP($D$6&amp;$D$8&amp;$E9,Data!$A:$AZ,Data!C$1,FALSE))),"",VLOOKUP($D$6&amp;$D$8&amp;$E9,Data!$A:$AZ,Data!C$1,FALSE))</f>
        <v>267</v>
      </c>
      <c r="I9" s="137"/>
      <c r="J9" s="137">
        <f>IF(OR(ISERROR(VLOOKUP($D$6&amp;$D$8&amp;$E9,Data!$A:$AZ,Data!D$1,FALSE)),ISBLANK(VLOOKUP($D$6&amp;$D$8&amp;$E9,Data!$A:$AZ,Data!D$1,FALSE))),"",VLOOKUP($D$6&amp;$D$8&amp;$E9,Data!$A:$AZ,Data!D$1,FALSE))</f>
        <v>107</v>
      </c>
      <c r="K9" s="137"/>
      <c r="L9" s="137">
        <f>IF(OR(ISERROR(VLOOKUP($D$6&amp;$D$8&amp;$E9,Data!$A:$AZ,Data!E$1,FALSE)),ISBLANK(VLOOKUP($D$6&amp;$D$8&amp;$E9,Data!$A:$AZ,Data!E$1,FALSE))),"",VLOOKUP($D$6&amp;$D$8&amp;$E9,Data!$A:$AZ,Data!E$1,FALSE))</f>
        <v>52</v>
      </c>
      <c r="M9" s="137"/>
      <c r="N9" s="137">
        <f>IF(OR(ISERROR(VLOOKUP($D$6&amp;$D$8&amp;$E9,Data!$A:$AZ,Data!F$1,FALSE)),ISBLANK(VLOOKUP($D$6&amp;$D$8&amp;$E9,Data!$A:$AZ,Data!F$1,FALSE))),"",VLOOKUP($D$6&amp;$D$8&amp;$E9,Data!$A:$AZ,Data!F$1,FALSE))</f>
        <v>105</v>
      </c>
      <c r="O9" s="154"/>
      <c r="P9" s="91">
        <f>IF(OR(ISERROR(VLOOKUP($D$6&amp;$D$8&amp;$E9,Data!$A:$AZ,Data!G$1,FALSE)),ISBLANK(VLOOKUP($D$6&amp;$D$8&amp;$E9,Data!$A:$AZ,Data!G$1,FALSE))),"",VLOOKUP($D$6&amp;$D$8&amp;$E9,Data!$A:$AZ,Data!G$1,FALSE))</f>
        <v>735</v>
      </c>
      <c r="Q9" s="25"/>
      <c r="R9" s="139"/>
      <c r="S9" s="73" t="s">
        <v>8</v>
      </c>
      <c r="T9" s="150">
        <f>IF(OR(ISERROR(VLOOKUP($R$6&amp;$R$8&amp;$S9,Data!$A:$AZ,Data!T$1,FALSE)),ISBLANK(VLOOKUP($R$6&amp;$R$8&amp;$S9,Data!$A:$AZ,Data!T$1,FALSE))),"",VLOOKUP($R$6&amp;$R$8&amp;$S9,Data!$A:$AZ,Data!T$1,FALSE))</f>
        <v>471</v>
      </c>
      <c r="U9" s="151"/>
      <c r="V9" s="151">
        <f>IF(OR(ISERROR(VLOOKUP($R$6&amp;$R$8&amp;$S9,Data!$A:$AZ,Data!U$1,FALSE)),ISBLANK(VLOOKUP($R$6&amp;$R$8&amp;$S9,Data!$A:$AZ,Data!U$1,FALSE))),"",VLOOKUP($R$6&amp;$R$8&amp;$S9,Data!$A:$AZ,Data!U$1,FALSE))</f>
        <v>159</v>
      </c>
      <c r="W9" s="151"/>
      <c r="X9" s="151">
        <f>IF(OR(ISERROR(VLOOKUP($R$6&amp;$R$8&amp;$S9,Data!$A:$AZ,Data!V$1,FALSE)),ISBLANK(VLOOKUP($R$6&amp;$R$8&amp;$S9,Data!$A:$AZ,Data!V$1,FALSE))),"",VLOOKUP($R$6&amp;$R$8&amp;$S9,Data!$A:$AZ,Data!V$1,FALSE))</f>
        <v>105</v>
      </c>
      <c r="Y9" s="153"/>
      <c r="Z9" s="95">
        <f>IF(OR(ISERROR(VLOOKUP($R$6&amp;$R$8&amp;$S9,Data!$A:$AZ,Data!W$1,FALSE)),ISBLANK(VLOOKUP($R$6&amp;$R$8&amp;$S9,Data!$A:$AZ,Data!W$1,FALSE))),"",VLOOKUP($R$6&amp;$R$8&amp;$S9,Data!$A:$AZ,Data!W$1,FALSE))</f>
        <v>735</v>
      </c>
      <c r="AA9" s="36"/>
      <c r="AB9" s="36"/>
      <c r="AC9" s="36"/>
      <c r="AD9" s="36"/>
      <c r="AE9" s="36"/>
      <c r="AF9" s="36"/>
      <c r="AG9" s="36"/>
      <c r="AH9" s="36"/>
      <c r="AI9" s="27"/>
      <c r="AJ9" s="25"/>
      <c r="AK9" s="28"/>
      <c r="AL9" s="37"/>
      <c r="AM9" s="38"/>
      <c r="AN9" s="36"/>
      <c r="AO9" s="36"/>
      <c r="AP9" s="36"/>
      <c r="AQ9" s="20"/>
      <c r="AR9" s="20"/>
      <c r="AS9" s="20"/>
      <c r="AT9" s="22"/>
      <c r="AU9" s="17"/>
    </row>
    <row r="10" spans="1:47" s="16" customFormat="1" ht="17.100000000000001" customHeight="1" x14ac:dyDescent="0.25">
      <c r="A10" s="25"/>
      <c r="B10" s="42" t="s">
        <v>124</v>
      </c>
      <c r="C10" s="25"/>
      <c r="D10" s="123"/>
      <c r="E10" s="66" t="s">
        <v>9</v>
      </c>
      <c r="F10" s="136">
        <f>IF(OR(ISERROR(VLOOKUP($D$6&amp;$D$8&amp;$E10,Data!$A:$AZ,Data!B$1,FALSE)),ISBLANK(VLOOKUP($D$6&amp;$D$8&amp;$E10,Data!$A:$AZ,Data!B$1,FALSE))),"",VLOOKUP($D$6&amp;$D$8&amp;$E10,Data!$A:$AZ,Data!B$1,FALSE))</f>
        <v>136</v>
      </c>
      <c r="G10" s="137"/>
      <c r="H10" s="137">
        <f>IF(OR(ISERROR(VLOOKUP($D$6&amp;$D$8&amp;$E10,Data!$A:$AZ,Data!C$1,FALSE)),ISBLANK(VLOOKUP($D$6&amp;$D$8&amp;$E10,Data!$A:$AZ,Data!C$1,FALSE))),"",VLOOKUP($D$6&amp;$D$8&amp;$E10,Data!$A:$AZ,Data!C$1,FALSE))</f>
        <v>204</v>
      </c>
      <c r="I10" s="137"/>
      <c r="J10" s="137">
        <f>IF(OR(ISERROR(VLOOKUP($D$6&amp;$D$8&amp;$E10,Data!$A:$AZ,Data!D$1,FALSE)),ISBLANK(VLOOKUP($D$6&amp;$D$8&amp;$E10,Data!$A:$AZ,Data!D$1,FALSE))),"",VLOOKUP($D$6&amp;$D$8&amp;$E10,Data!$A:$AZ,Data!D$1,FALSE))</f>
        <v>86</v>
      </c>
      <c r="K10" s="137"/>
      <c r="L10" s="137">
        <f>IF(OR(ISERROR(VLOOKUP($D$6&amp;$D$8&amp;$E10,Data!$A:$AZ,Data!E$1,FALSE)),ISBLANK(VLOOKUP($D$6&amp;$D$8&amp;$E10,Data!$A:$AZ,Data!E$1,FALSE))),"",VLOOKUP($D$6&amp;$D$8&amp;$E10,Data!$A:$AZ,Data!E$1,FALSE))</f>
        <v>49</v>
      </c>
      <c r="M10" s="137"/>
      <c r="N10" s="137">
        <f>IF(OR(ISERROR(VLOOKUP($D$6&amp;$D$8&amp;$E10,Data!$A:$AZ,Data!F$1,FALSE)),ISBLANK(VLOOKUP($D$6&amp;$D$8&amp;$E10,Data!$A:$AZ,Data!F$1,FALSE))),"",VLOOKUP($D$6&amp;$D$8&amp;$E10,Data!$A:$AZ,Data!F$1,FALSE))</f>
        <v>72</v>
      </c>
      <c r="O10" s="154"/>
      <c r="P10" s="91">
        <f>IF(OR(ISERROR(VLOOKUP($D$6&amp;$D$8&amp;$E10,Data!$A:$AZ,Data!G$1,FALSE)),ISBLANK(VLOOKUP($D$6&amp;$D$8&amp;$E10,Data!$A:$AZ,Data!G$1,FALSE))),"",VLOOKUP($D$6&amp;$D$8&amp;$E10,Data!$A:$AZ,Data!G$1,FALSE))</f>
        <v>547</v>
      </c>
      <c r="Q10" s="25"/>
      <c r="R10" s="139"/>
      <c r="S10" s="73" t="s">
        <v>9</v>
      </c>
      <c r="T10" s="150">
        <f>IF(OR(ISERROR(VLOOKUP($R$6&amp;$R$8&amp;$S10,Data!$A:$AZ,Data!T$1,FALSE)),ISBLANK(VLOOKUP($R$6&amp;$R$8&amp;$S10,Data!$A:$AZ,Data!T$1,FALSE))),"",VLOOKUP($R$6&amp;$R$8&amp;$S10,Data!$A:$AZ,Data!T$1,FALSE))</f>
        <v>340</v>
      </c>
      <c r="U10" s="151"/>
      <c r="V10" s="151">
        <f>IF(OR(ISERROR(VLOOKUP($R$6&amp;$R$8&amp;$S10,Data!$A:$AZ,Data!U$1,FALSE)),ISBLANK(VLOOKUP($R$6&amp;$R$8&amp;$S10,Data!$A:$AZ,Data!U$1,FALSE))),"",VLOOKUP($R$6&amp;$R$8&amp;$S10,Data!$A:$AZ,Data!U$1,FALSE))</f>
        <v>135</v>
      </c>
      <c r="W10" s="151"/>
      <c r="X10" s="151">
        <f>IF(OR(ISERROR(VLOOKUP($R$6&amp;$R$8&amp;$S10,Data!$A:$AZ,Data!V$1,FALSE)),ISBLANK(VLOOKUP($R$6&amp;$R$8&amp;$S10,Data!$A:$AZ,Data!V$1,FALSE))),"",VLOOKUP($R$6&amp;$R$8&amp;$S10,Data!$A:$AZ,Data!V$1,FALSE))</f>
        <v>72</v>
      </c>
      <c r="Y10" s="153"/>
      <c r="Z10" s="95">
        <f>IF(OR(ISERROR(VLOOKUP($R$6&amp;$R$8&amp;$S10,Data!$A:$AZ,Data!W$1,FALSE)),ISBLANK(VLOOKUP($R$6&amp;$R$8&amp;$S10,Data!$A:$AZ,Data!W$1,FALSE))),"",VLOOKUP($R$6&amp;$R$8&amp;$S10,Data!$A:$AZ,Data!W$1,FALSE))</f>
        <v>547</v>
      </c>
      <c r="AA10" s="36"/>
      <c r="AB10" s="36"/>
      <c r="AC10" s="36"/>
      <c r="AD10" s="36"/>
      <c r="AE10" s="36"/>
      <c r="AF10" s="36"/>
      <c r="AG10" s="36"/>
      <c r="AH10" s="36"/>
      <c r="AI10" s="27"/>
      <c r="AJ10" s="43"/>
      <c r="AK10" s="36"/>
      <c r="AL10" s="37"/>
      <c r="AM10" s="38"/>
      <c r="AN10" s="36"/>
      <c r="AO10" s="36"/>
      <c r="AP10" s="36"/>
      <c r="AQ10" s="20"/>
      <c r="AR10" s="20"/>
      <c r="AS10" s="20"/>
      <c r="AT10" s="22"/>
      <c r="AU10" s="17"/>
    </row>
    <row r="11" spans="1:47" s="16" customFormat="1" ht="17.100000000000001" customHeight="1" x14ac:dyDescent="0.25">
      <c r="A11" s="25"/>
      <c r="B11" s="121" t="s">
        <v>18</v>
      </c>
      <c r="C11" s="25"/>
      <c r="D11" s="123"/>
      <c r="E11" s="66" t="s">
        <v>10</v>
      </c>
      <c r="F11" s="136">
        <f>IF(OR(ISERROR(VLOOKUP($D$6&amp;$D$8&amp;$E11,Data!$A:$AZ,Data!B$1,FALSE)),ISBLANK(VLOOKUP($D$6&amp;$D$8&amp;$E11,Data!$A:$AZ,Data!B$1,FALSE))),"",VLOOKUP($D$6&amp;$D$8&amp;$E11,Data!$A:$AZ,Data!B$1,FALSE))</f>
        <v>372</v>
      </c>
      <c r="G11" s="137"/>
      <c r="H11" s="137">
        <f>IF(OR(ISERROR(VLOOKUP($D$6&amp;$D$8&amp;$E11,Data!$A:$AZ,Data!C$1,FALSE)),ISBLANK(VLOOKUP($D$6&amp;$D$8&amp;$E11,Data!$A:$AZ,Data!C$1,FALSE))),"",VLOOKUP($D$6&amp;$D$8&amp;$E11,Data!$A:$AZ,Data!C$1,FALSE))</f>
        <v>407</v>
      </c>
      <c r="I11" s="137"/>
      <c r="J11" s="137">
        <f>IF(OR(ISERROR(VLOOKUP($D$6&amp;$D$8&amp;$E11,Data!$A:$AZ,Data!D$1,FALSE)),ISBLANK(VLOOKUP($D$6&amp;$D$8&amp;$E11,Data!$A:$AZ,Data!D$1,FALSE))),"",VLOOKUP($D$6&amp;$D$8&amp;$E11,Data!$A:$AZ,Data!D$1,FALSE))</f>
        <v>113</v>
      </c>
      <c r="K11" s="137"/>
      <c r="L11" s="137">
        <f>IF(OR(ISERROR(VLOOKUP($D$6&amp;$D$8&amp;$E11,Data!$A:$AZ,Data!E$1,FALSE)),ISBLANK(VLOOKUP($D$6&amp;$D$8&amp;$E11,Data!$A:$AZ,Data!E$1,FALSE))),"",VLOOKUP($D$6&amp;$D$8&amp;$E11,Data!$A:$AZ,Data!E$1,FALSE))</f>
        <v>53</v>
      </c>
      <c r="M11" s="137"/>
      <c r="N11" s="137">
        <f>IF(OR(ISERROR(VLOOKUP($D$6&amp;$D$8&amp;$E11,Data!$A:$AZ,Data!F$1,FALSE)),ISBLANK(VLOOKUP($D$6&amp;$D$8&amp;$E11,Data!$A:$AZ,Data!F$1,FALSE))),"",VLOOKUP($D$6&amp;$D$8&amp;$E11,Data!$A:$AZ,Data!F$1,FALSE))</f>
        <v>190</v>
      </c>
      <c r="O11" s="154"/>
      <c r="P11" s="91">
        <f>IF(OR(ISERROR(VLOOKUP($D$6&amp;$D$8&amp;$E11,Data!$A:$AZ,Data!G$1,FALSE)),ISBLANK(VLOOKUP($D$6&amp;$D$8&amp;$E11,Data!$A:$AZ,Data!G$1,FALSE))),"",VLOOKUP($D$6&amp;$D$8&amp;$E11,Data!$A:$AZ,Data!G$1,FALSE))</f>
        <v>1135</v>
      </c>
      <c r="Q11" s="25"/>
      <c r="R11" s="139"/>
      <c r="S11" s="72" t="s">
        <v>10</v>
      </c>
      <c r="T11" s="165">
        <f>IF(OR(ISERROR(VLOOKUP($R$6&amp;$R$8&amp;$S11,Data!$A:$AZ,Data!T$1,FALSE)),ISBLANK(VLOOKUP($R$6&amp;$R$8&amp;$S11,Data!$A:$AZ,Data!T$1,FALSE))),"",VLOOKUP($R$6&amp;$R$8&amp;$S11,Data!$A:$AZ,Data!T$1,FALSE))</f>
        <v>779</v>
      </c>
      <c r="U11" s="159"/>
      <c r="V11" s="159">
        <f>IF(OR(ISERROR(VLOOKUP($R$6&amp;$R$8&amp;$S11,Data!$A:$AZ,Data!U$1,FALSE)),ISBLANK(VLOOKUP($R$6&amp;$R$8&amp;$S11,Data!$A:$AZ,Data!U$1,FALSE))),"",VLOOKUP($R$6&amp;$R$8&amp;$S11,Data!$A:$AZ,Data!U$1,FALSE))</f>
        <v>166</v>
      </c>
      <c r="W11" s="159"/>
      <c r="X11" s="159">
        <f>IF(OR(ISERROR(VLOOKUP($R$6&amp;$R$8&amp;$S11,Data!$A:$AZ,Data!V$1,FALSE)),ISBLANK(VLOOKUP($R$6&amp;$R$8&amp;$S11,Data!$A:$AZ,Data!V$1,FALSE))),"",VLOOKUP($R$6&amp;$R$8&amp;$S11,Data!$A:$AZ,Data!V$1,FALSE))</f>
        <v>190</v>
      </c>
      <c r="Y11" s="160"/>
      <c r="Z11" s="96">
        <f>IF(OR(ISERROR(VLOOKUP($R$6&amp;$R$8&amp;$S11,Data!$A:$AZ,Data!W$1,FALSE)),ISBLANK(VLOOKUP($R$6&amp;$R$8&amp;$S11,Data!$A:$AZ,Data!W$1,FALSE))),"",VLOOKUP($R$6&amp;$R$8&amp;$S11,Data!$A:$AZ,Data!W$1,FALSE))</f>
        <v>1135</v>
      </c>
      <c r="AA11" s="36"/>
      <c r="AB11" s="36"/>
      <c r="AC11" s="36"/>
      <c r="AD11" s="36"/>
      <c r="AE11" s="36"/>
      <c r="AF11" s="36"/>
      <c r="AG11" s="36"/>
      <c r="AH11" s="36"/>
      <c r="AI11" s="27"/>
      <c r="AJ11" s="43"/>
      <c r="AK11" s="36"/>
      <c r="AL11" s="37"/>
      <c r="AM11" s="38"/>
      <c r="AN11" s="36"/>
      <c r="AO11" s="36"/>
      <c r="AP11" s="36"/>
      <c r="AQ11" s="20"/>
      <c r="AR11" s="20"/>
      <c r="AS11" s="20"/>
      <c r="AT11" s="22"/>
      <c r="AU11" s="17"/>
    </row>
    <row r="12" spans="1:47" s="16" customFormat="1" ht="17.100000000000001" customHeight="1" x14ac:dyDescent="0.25">
      <c r="A12" s="25"/>
      <c r="B12" s="121"/>
      <c r="C12" s="25"/>
      <c r="D12" s="123"/>
      <c r="E12" s="66" t="s">
        <v>11</v>
      </c>
      <c r="F12" s="136" t="str">
        <f>IF(OR(ISERROR(VLOOKUP($D$6&amp;$D$8&amp;$E12,Data!$A:$AZ,Data!B$1,FALSE)),ISBLANK(VLOOKUP($D$6&amp;$D$8&amp;$E12,Data!$A:$AZ,Data!B$1,FALSE))),"",VLOOKUP($D$6&amp;$D$8&amp;$E12,Data!$A:$AZ,Data!B$1,FALSE))</f>
        <v>-</v>
      </c>
      <c r="G12" s="137"/>
      <c r="H12" s="137" t="str">
        <f>IF(OR(ISERROR(VLOOKUP($D$6&amp;$D$8&amp;$E12,Data!$A:$AZ,Data!C$1,FALSE)),ISBLANK(VLOOKUP($D$6&amp;$D$8&amp;$E12,Data!$A:$AZ,Data!C$1,FALSE))),"",VLOOKUP($D$6&amp;$D$8&amp;$E12,Data!$A:$AZ,Data!C$1,FALSE))</f>
        <v>-</v>
      </c>
      <c r="I12" s="137"/>
      <c r="J12" s="137" t="str">
        <f>IF(OR(ISERROR(VLOOKUP($D$6&amp;$D$8&amp;$E12,Data!$A:$AZ,Data!D$1,FALSE)),ISBLANK(VLOOKUP($D$6&amp;$D$8&amp;$E12,Data!$A:$AZ,Data!D$1,FALSE))),"",VLOOKUP($D$6&amp;$D$8&amp;$E12,Data!$A:$AZ,Data!D$1,FALSE))</f>
        <v>-</v>
      </c>
      <c r="K12" s="137"/>
      <c r="L12" s="137" t="str">
        <f>IF(OR(ISERROR(VLOOKUP($D$6&amp;$D$8&amp;$E12,Data!$A:$AZ,Data!E$1,FALSE)),ISBLANK(VLOOKUP($D$6&amp;$D$8&amp;$E12,Data!$A:$AZ,Data!E$1,FALSE))),"",VLOOKUP($D$6&amp;$D$8&amp;$E12,Data!$A:$AZ,Data!E$1,FALSE))</f>
        <v>-</v>
      </c>
      <c r="M12" s="137"/>
      <c r="N12" s="137" t="str">
        <f>IF(OR(ISERROR(VLOOKUP($D$6&amp;$D$8&amp;$E12,Data!$A:$AZ,Data!F$1,FALSE)),ISBLANK(VLOOKUP($D$6&amp;$D$8&amp;$E12,Data!$A:$AZ,Data!F$1,FALSE))),"",VLOOKUP($D$6&amp;$D$8&amp;$E12,Data!$A:$AZ,Data!F$1,FALSE))</f>
        <v>-</v>
      </c>
      <c r="O12" s="154"/>
      <c r="P12" s="91" t="str">
        <f>IF(OR(ISERROR(VLOOKUP($D$6&amp;$D$8&amp;$E12,Data!$A:$AZ,Data!G$1,FALSE)),ISBLANK(VLOOKUP($D$6&amp;$D$8&amp;$E12,Data!$A:$AZ,Data!G$1,FALSE))),"",VLOOKUP($D$6&amp;$D$8&amp;$E12,Data!$A:$AZ,Data!G$1,FALSE))</f>
        <v>-</v>
      </c>
      <c r="Q12" s="25"/>
      <c r="R12" s="139"/>
      <c r="S12" s="89" t="s">
        <v>11</v>
      </c>
      <c r="T12" s="166" t="str">
        <f>IF(OR(ISERROR(VLOOKUP($R$6&amp;$R$8&amp;$S12,Data!$A:$AZ,Data!T$1,FALSE)),ISBLANK(VLOOKUP($R$6&amp;$R$8&amp;$S12,Data!$A:$AZ,Data!T$1,FALSE))),"",VLOOKUP($R$6&amp;$R$8&amp;$S12,Data!$A:$AZ,Data!T$1,FALSE))</f>
        <v>-</v>
      </c>
      <c r="U12" s="161"/>
      <c r="V12" s="161" t="str">
        <f>IF(OR(ISERROR(VLOOKUP($R$6&amp;$R$8&amp;$S12,Data!$A:$AZ,Data!U$1,FALSE)),ISBLANK(VLOOKUP($R$6&amp;$R$8&amp;$S12,Data!$A:$AZ,Data!U$1,FALSE))),"",VLOOKUP($R$6&amp;$R$8&amp;$S12,Data!$A:$AZ,Data!U$1,FALSE))</f>
        <v>-</v>
      </c>
      <c r="W12" s="161"/>
      <c r="X12" s="161" t="str">
        <f>IF(OR(ISERROR(VLOOKUP($R$6&amp;$R$8&amp;$S12,Data!$A:$AZ,Data!V$1,FALSE)),ISBLANK(VLOOKUP($R$6&amp;$R$8&amp;$S12,Data!$A:$AZ,Data!V$1,FALSE))),"",VLOOKUP($R$6&amp;$R$8&amp;$S12,Data!$A:$AZ,Data!V$1,FALSE))</f>
        <v>-</v>
      </c>
      <c r="Y12" s="162"/>
      <c r="Z12" s="97" t="str">
        <f>IF(OR(ISERROR(VLOOKUP($R$6&amp;$R$8&amp;$S12,Data!$A:$AZ,Data!W$1,FALSE)),ISBLANK(VLOOKUP($R$6&amp;$R$8&amp;$S12,Data!$A:$AZ,Data!W$1,FALSE))),"",VLOOKUP($R$6&amp;$R$8&amp;$S12,Data!$A:$AZ,Data!W$1,FALSE))</f>
        <v>-</v>
      </c>
      <c r="AA12" s="36"/>
      <c r="AB12" s="36"/>
      <c r="AC12" s="36"/>
      <c r="AD12" s="36"/>
      <c r="AE12" s="36"/>
      <c r="AF12" s="36"/>
      <c r="AG12" s="36"/>
      <c r="AH12" s="36"/>
      <c r="AI12" s="27"/>
      <c r="AJ12" s="43"/>
      <c r="AK12" s="36"/>
      <c r="AL12" s="37"/>
      <c r="AM12" s="38"/>
      <c r="AN12" s="36"/>
      <c r="AO12" s="36"/>
      <c r="AP12" s="36"/>
      <c r="AQ12" s="20"/>
      <c r="AR12" s="20"/>
      <c r="AS12" s="20"/>
      <c r="AT12" s="22"/>
      <c r="AU12" s="17"/>
    </row>
    <row r="13" spans="1:47" s="16" customFormat="1" ht="17.100000000000001" customHeight="1" x14ac:dyDescent="0.25">
      <c r="A13" s="25"/>
      <c r="B13" s="121"/>
      <c r="C13" s="25"/>
      <c r="D13" s="123"/>
      <c r="E13" s="66" t="s">
        <v>12</v>
      </c>
      <c r="F13" s="136" t="str">
        <f>IF(OR(ISERROR(VLOOKUP($D$6&amp;$D$8&amp;$E13,Data!$A:$AZ,Data!B$1,FALSE)),ISBLANK(VLOOKUP($D$6&amp;$D$8&amp;$E13,Data!$A:$AZ,Data!B$1,FALSE))),"",VLOOKUP($D$6&amp;$D$8&amp;$E13,Data!$A:$AZ,Data!B$1,FALSE))</f>
        <v>-</v>
      </c>
      <c r="G13" s="137"/>
      <c r="H13" s="137" t="str">
        <f>IF(OR(ISERROR(VLOOKUP($D$6&amp;$D$8&amp;$E13,Data!$A:$AZ,Data!C$1,FALSE)),ISBLANK(VLOOKUP($D$6&amp;$D$8&amp;$E13,Data!$A:$AZ,Data!C$1,FALSE))),"",VLOOKUP($D$6&amp;$D$8&amp;$E13,Data!$A:$AZ,Data!C$1,FALSE))</f>
        <v>-</v>
      </c>
      <c r="I13" s="137"/>
      <c r="J13" s="137" t="str">
        <f>IF(OR(ISERROR(VLOOKUP($D$6&amp;$D$8&amp;$E13,Data!$A:$AZ,Data!D$1,FALSE)),ISBLANK(VLOOKUP($D$6&amp;$D$8&amp;$E13,Data!$A:$AZ,Data!D$1,FALSE))),"",VLOOKUP($D$6&amp;$D$8&amp;$E13,Data!$A:$AZ,Data!D$1,FALSE))</f>
        <v>-</v>
      </c>
      <c r="K13" s="137"/>
      <c r="L13" s="137" t="str">
        <f>IF(OR(ISERROR(VLOOKUP($D$6&amp;$D$8&amp;$E13,Data!$A:$AZ,Data!E$1,FALSE)),ISBLANK(VLOOKUP($D$6&amp;$D$8&amp;$E13,Data!$A:$AZ,Data!E$1,FALSE))),"",VLOOKUP($D$6&amp;$D$8&amp;$E13,Data!$A:$AZ,Data!E$1,FALSE))</f>
        <v>-</v>
      </c>
      <c r="M13" s="137"/>
      <c r="N13" s="137" t="str">
        <f>IF(OR(ISERROR(VLOOKUP($D$6&amp;$D$8&amp;$E13,Data!$A:$AZ,Data!F$1,FALSE)),ISBLANK(VLOOKUP($D$6&amp;$D$8&amp;$E13,Data!$A:$AZ,Data!F$1,FALSE))),"",VLOOKUP($D$6&amp;$D$8&amp;$E13,Data!$A:$AZ,Data!F$1,FALSE))</f>
        <v>-</v>
      </c>
      <c r="O13" s="154"/>
      <c r="P13" s="91" t="str">
        <f>IF(OR(ISERROR(VLOOKUP($D$6&amp;$D$8&amp;$E13,Data!$A:$AZ,Data!G$1,FALSE)),ISBLANK(VLOOKUP($D$6&amp;$D$8&amp;$E13,Data!$A:$AZ,Data!G$1,FALSE))),"",VLOOKUP($D$6&amp;$D$8&amp;$E13,Data!$A:$AZ,Data!G$1,FALSE))</f>
        <v>-</v>
      </c>
      <c r="Q13" s="25"/>
      <c r="R13" s="139"/>
      <c r="S13" s="73" t="s">
        <v>12</v>
      </c>
      <c r="T13" s="150" t="str">
        <f>IF(OR(ISERROR(VLOOKUP($R$6&amp;$R$8&amp;$S13,Data!$A:$AZ,Data!T$1,FALSE)),ISBLANK(VLOOKUP($R$6&amp;$R$8&amp;$S13,Data!$A:$AZ,Data!T$1,FALSE))),"",VLOOKUP($R$6&amp;$R$8&amp;$S13,Data!$A:$AZ,Data!T$1,FALSE))</f>
        <v>-</v>
      </c>
      <c r="U13" s="151"/>
      <c r="V13" s="151" t="str">
        <f>IF(OR(ISERROR(VLOOKUP($R$6&amp;$R$8&amp;$S13,Data!$A:$AZ,Data!U$1,FALSE)),ISBLANK(VLOOKUP($R$6&amp;$R$8&amp;$S13,Data!$A:$AZ,Data!U$1,FALSE))),"",VLOOKUP($R$6&amp;$R$8&amp;$S13,Data!$A:$AZ,Data!U$1,FALSE))</f>
        <v>-</v>
      </c>
      <c r="W13" s="151"/>
      <c r="X13" s="151" t="str">
        <f>IF(OR(ISERROR(VLOOKUP($R$6&amp;$R$8&amp;$S13,Data!$A:$AZ,Data!V$1,FALSE)),ISBLANK(VLOOKUP($R$6&amp;$R$8&amp;$S13,Data!$A:$AZ,Data!V$1,FALSE))),"",VLOOKUP($R$6&amp;$R$8&amp;$S13,Data!$A:$AZ,Data!V$1,FALSE))</f>
        <v>-</v>
      </c>
      <c r="Y13" s="153"/>
      <c r="Z13" s="95" t="str">
        <f>IF(OR(ISERROR(VLOOKUP($R$6&amp;$R$8&amp;$S13,Data!$A:$AZ,Data!W$1,FALSE)),ISBLANK(VLOOKUP($R$6&amp;$R$8&amp;$S13,Data!$A:$AZ,Data!W$1,FALSE))),"",VLOOKUP($R$6&amp;$R$8&amp;$S13,Data!$A:$AZ,Data!W$1,FALSE))</f>
        <v>-</v>
      </c>
      <c r="AA13" s="36"/>
      <c r="AB13" s="36"/>
      <c r="AC13" s="36"/>
      <c r="AD13" s="36"/>
      <c r="AE13" s="36"/>
      <c r="AF13" s="36"/>
      <c r="AG13" s="36"/>
      <c r="AH13" s="36"/>
      <c r="AI13" s="27"/>
      <c r="AJ13" s="43"/>
      <c r="AK13" s="36"/>
      <c r="AL13" s="37"/>
      <c r="AM13" s="38"/>
      <c r="AN13" s="36"/>
      <c r="AO13" s="36"/>
      <c r="AP13" s="36"/>
      <c r="AQ13" s="20"/>
      <c r="AR13" s="20"/>
      <c r="AS13" s="20"/>
      <c r="AT13" s="22"/>
      <c r="AU13" s="17"/>
    </row>
    <row r="14" spans="1:47" s="16" customFormat="1" ht="17.100000000000001" customHeight="1" x14ac:dyDescent="0.25">
      <c r="A14" s="25"/>
      <c r="B14" s="121" t="s">
        <v>19</v>
      </c>
      <c r="C14" s="25"/>
      <c r="D14" s="123"/>
      <c r="E14" s="66" t="s">
        <v>98</v>
      </c>
      <c r="F14" s="136">
        <f>IF(OR(ISERROR(VLOOKUP($D$6&amp;$D$8&amp;$E14,Data!$A:$AZ,Data!B$1,FALSE)),ISBLANK(VLOOKUP($D$6&amp;$D$8&amp;$E14,Data!$A:$AZ,Data!B$1,FALSE))),"",VLOOKUP($D$6&amp;$D$8&amp;$E14,Data!$A:$AZ,Data!B$1,FALSE))</f>
        <v>197</v>
      </c>
      <c r="G14" s="137"/>
      <c r="H14" s="137">
        <f>IF(OR(ISERROR(VLOOKUP($D$6&amp;$D$8&amp;$E14,Data!$A:$AZ,Data!C$1,FALSE)),ISBLANK(VLOOKUP($D$6&amp;$D$8&amp;$E14,Data!$A:$AZ,Data!C$1,FALSE))),"",VLOOKUP($D$6&amp;$D$8&amp;$E14,Data!$A:$AZ,Data!C$1,FALSE))</f>
        <v>280</v>
      </c>
      <c r="I14" s="137"/>
      <c r="J14" s="137">
        <f>IF(OR(ISERROR(VLOOKUP($D$6&amp;$D$8&amp;$E14,Data!$A:$AZ,Data!D$1,FALSE)),ISBLANK(VLOOKUP($D$6&amp;$D$8&amp;$E14,Data!$A:$AZ,Data!D$1,FALSE))),"",VLOOKUP($D$6&amp;$D$8&amp;$E14,Data!$A:$AZ,Data!D$1,FALSE))</f>
        <v>75</v>
      </c>
      <c r="K14" s="137"/>
      <c r="L14" s="137">
        <f>IF(OR(ISERROR(VLOOKUP($D$6&amp;$D$8&amp;$E14,Data!$A:$AZ,Data!E$1,FALSE)),ISBLANK(VLOOKUP($D$6&amp;$D$8&amp;$E14,Data!$A:$AZ,Data!E$1,FALSE))),"",VLOOKUP($D$6&amp;$D$8&amp;$E14,Data!$A:$AZ,Data!E$1,FALSE))</f>
        <v>29</v>
      </c>
      <c r="M14" s="137"/>
      <c r="N14" s="137">
        <f>IF(OR(ISERROR(VLOOKUP($D$6&amp;$D$8&amp;$E14,Data!$A:$AZ,Data!F$1,FALSE)),ISBLANK(VLOOKUP($D$6&amp;$D$8&amp;$E14,Data!$A:$AZ,Data!F$1,FALSE))),"",VLOOKUP($D$6&amp;$D$8&amp;$E14,Data!$A:$AZ,Data!F$1,FALSE))</f>
        <v>105</v>
      </c>
      <c r="O14" s="154"/>
      <c r="P14" s="91">
        <f>IF(OR(ISERROR(VLOOKUP($D$6&amp;$D$8&amp;$E14,Data!$A:$AZ,Data!G$1,FALSE)),ISBLANK(VLOOKUP($D$6&amp;$D$8&amp;$E14,Data!$A:$AZ,Data!G$1,FALSE))),"",VLOOKUP($D$6&amp;$D$8&amp;$E14,Data!$A:$AZ,Data!G$1,FALSE))</f>
        <v>686</v>
      </c>
      <c r="Q14" s="25"/>
      <c r="R14" s="139"/>
      <c r="S14" s="72" t="s">
        <v>98</v>
      </c>
      <c r="T14" s="165">
        <f>IF(OR(ISERROR(VLOOKUP($R$6&amp;$R$8&amp;$S14,Data!$A:$AZ,Data!T$1,FALSE)),ISBLANK(VLOOKUP($R$6&amp;$R$8&amp;$S14,Data!$A:$AZ,Data!T$1,FALSE))),"",VLOOKUP($R$6&amp;$R$8&amp;$S14,Data!$A:$AZ,Data!T$1,FALSE))</f>
        <v>477</v>
      </c>
      <c r="U14" s="159"/>
      <c r="V14" s="159">
        <f>IF(OR(ISERROR(VLOOKUP($R$6&amp;$R$8&amp;$S14,Data!$A:$AZ,Data!U$1,FALSE)),ISBLANK(VLOOKUP($R$6&amp;$R$8&amp;$S14,Data!$A:$AZ,Data!U$1,FALSE))),"",VLOOKUP($R$6&amp;$R$8&amp;$S14,Data!$A:$AZ,Data!U$1,FALSE))</f>
        <v>104</v>
      </c>
      <c r="W14" s="159"/>
      <c r="X14" s="159">
        <f>IF(OR(ISERROR(VLOOKUP($R$6&amp;$R$8&amp;$S14,Data!$A:$AZ,Data!V$1,FALSE)),ISBLANK(VLOOKUP($R$6&amp;$R$8&amp;$S14,Data!$A:$AZ,Data!V$1,FALSE))),"",VLOOKUP($R$6&amp;$R$8&amp;$S14,Data!$A:$AZ,Data!V$1,FALSE))</f>
        <v>105</v>
      </c>
      <c r="Y14" s="160"/>
      <c r="Z14" s="96">
        <f>IF(OR(ISERROR(VLOOKUP($R$6&amp;$R$8&amp;$S14,Data!$A:$AZ,Data!W$1,FALSE)),ISBLANK(VLOOKUP($R$6&amp;$R$8&amp;$S14,Data!$A:$AZ,Data!W$1,FALSE))),"",VLOOKUP($R$6&amp;$R$8&amp;$S14,Data!$A:$AZ,Data!W$1,FALSE))</f>
        <v>686</v>
      </c>
      <c r="AA14" s="36"/>
      <c r="AB14" s="36"/>
      <c r="AC14" s="36"/>
      <c r="AD14" s="36"/>
      <c r="AE14" s="36"/>
      <c r="AF14" s="36"/>
      <c r="AG14" s="36"/>
      <c r="AH14" s="36"/>
      <c r="AI14" s="27"/>
      <c r="AJ14" s="43"/>
      <c r="AK14" s="36"/>
      <c r="AL14" s="37"/>
      <c r="AM14" s="38"/>
      <c r="AN14" s="36"/>
      <c r="AO14" s="36"/>
      <c r="AP14" s="36"/>
      <c r="AQ14" s="20"/>
      <c r="AR14" s="20"/>
      <c r="AS14" s="20"/>
      <c r="AT14" s="22"/>
      <c r="AU14" s="17"/>
    </row>
    <row r="15" spans="1:47" s="16" customFormat="1" ht="17.100000000000001" customHeight="1" thickBot="1" x14ac:dyDescent="0.3">
      <c r="A15" s="25"/>
      <c r="B15" s="121"/>
      <c r="C15" s="25"/>
      <c r="D15" s="124"/>
      <c r="E15" s="67" t="s">
        <v>6</v>
      </c>
      <c r="F15" s="147">
        <f>IF(OR(ISERROR(VLOOKUP($D$6&amp;$D$8&amp;$E15,Data!$A:$AZ,Data!B$1,FALSE)),ISBLANK(VLOOKUP($D$6&amp;$D$8&amp;$E15,Data!$A:$AZ,Data!B$1,FALSE))),"",VLOOKUP($D$6&amp;$D$8&amp;$E15,Data!$A:$AZ,Data!B$1,FALSE))</f>
        <v>102</v>
      </c>
      <c r="G15" s="141"/>
      <c r="H15" s="141">
        <f>IF(OR(ISERROR(VLOOKUP($D$6&amp;$D$8&amp;$E15,Data!$A:$AZ,Data!C$1,FALSE)),ISBLANK(VLOOKUP($D$6&amp;$D$8&amp;$E15,Data!$A:$AZ,Data!C$1,FALSE))),"",VLOOKUP($D$6&amp;$D$8&amp;$E15,Data!$A:$AZ,Data!C$1,FALSE))</f>
        <v>82</v>
      </c>
      <c r="I15" s="141"/>
      <c r="J15" s="141">
        <f>IF(OR(ISERROR(VLOOKUP($D$6&amp;$D$8&amp;$E15,Data!$A:$AZ,Data!D$1,FALSE)),ISBLANK(VLOOKUP($D$6&amp;$D$8&amp;$E15,Data!$A:$AZ,Data!D$1,FALSE))),"",VLOOKUP($D$6&amp;$D$8&amp;$E15,Data!$A:$AZ,Data!D$1,FALSE))</f>
        <v>16</v>
      </c>
      <c r="K15" s="141"/>
      <c r="L15" s="141">
        <f>IF(OR(ISERROR(VLOOKUP($D$6&amp;$D$8&amp;$E15,Data!$A:$AZ,Data!E$1,FALSE)),ISBLANK(VLOOKUP($D$6&amp;$D$8&amp;$E15,Data!$A:$AZ,Data!E$1,FALSE))),"",VLOOKUP($D$6&amp;$D$8&amp;$E15,Data!$A:$AZ,Data!E$1,FALSE))</f>
        <v>8</v>
      </c>
      <c r="M15" s="141"/>
      <c r="N15" s="141">
        <f>IF(OR(ISERROR(VLOOKUP($D$6&amp;$D$8&amp;$E15,Data!$A:$AZ,Data!F$1,FALSE)),ISBLANK(VLOOKUP($D$6&amp;$D$8&amp;$E15,Data!$A:$AZ,Data!F$1,FALSE))),"",VLOOKUP($D$6&amp;$D$8&amp;$E15,Data!$A:$AZ,Data!F$1,FALSE))</f>
        <v>44</v>
      </c>
      <c r="O15" s="155"/>
      <c r="P15" s="92">
        <f>IF(OR(ISERROR(VLOOKUP($D$6&amp;$D$8&amp;$E15,Data!$A:$AZ,Data!G$1,FALSE)),ISBLANK(VLOOKUP($D$6&amp;$D$8&amp;$E15,Data!$A:$AZ,Data!G$1,FALSE))),"",VLOOKUP($D$6&amp;$D$8&amp;$E15,Data!$A:$AZ,Data!G$1,FALSE))</f>
        <v>252</v>
      </c>
      <c r="Q15" s="25"/>
      <c r="R15" s="140"/>
      <c r="S15" s="88" t="s">
        <v>6</v>
      </c>
      <c r="T15" s="163">
        <f>IF(OR(ISERROR(VLOOKUP($R$6&amp;$R$8&amp;$S15,Data!$A:$AZ,Data!T$1,FALSE)),ISBLANK(VLOOKUP($R$6&amp;$R$8&amp;$S15,Data!$A:$AZ,Data!T$1,FALSE))),"",VLOOKUP($R$6&amp;$R$8&amp;$S15,Data!$A:$AZ,Data!T$1,FALSE))</f>
        <v>184</v>
      </c>
      <c r="U15" s="164"/>
      <c r="V15" s="164">
        <f>IF(OR(ISERROR(VLOOKUP($R$6&amp;$R$8&amp;$S15,Data!$A:$AZ,Data!U$1,FALSE)),ISBLANK(VLOOKUP($R$6&amp;$R$8&amp;$S15,Data!$A:$AZ,Data!U$1,FALSE))),"",VLOOKUP($R$6&amp;$R$8&amp;$S15,Data!$A:$AZ,Data!U$1,FALSE))</f>
        <v>24</v>
      </c>
      <c r="W15" s="164"/>
      <c r="X15" s="164">
        <f>IF(OR(ISERROR(VLOOKUP($R$6&amp;$R$8&amp;$S15,Data!$A:$AZ,Data!V$1,FALSE)),ISBLANK(VLOOKUP($R$6&amp;$R$8&amp;$S15,Data!$A:$AZ,Data!V$1,FALSE))),"",VLOOKUP($R$6&amp;$R$8&amp;$S15,Data!$A:$AZ,Data!V$1,FALSE))</f>
        <v>44</v>
      </c>
      <c r="Y15" s="168"/>
      <c r="Z15" s="98">
        <f>IF(OR(ISERROR(VLOOKUP($R$6&amp;$R$8&amp;$S15,Data!$A:$AZ,Data!W$1,FALSE)),ISBLANK(VLOOKUP($R$6&amp;$R$8&amp;$S15,Data!$A:$AZ,Data!W$1,FALSE))),"",VLOOKUP($R$6&amp;$R$8&amp;$S15,Data!$A:$AZ,Data!W$1,FALSE))</f>
        <v>252</v>
      </c>
      <c r="AA15" s="36"/>
      <c r="AB15" s="36"/>
      <c r="AC15" s="36"/>
      <c r="AD15" s="36"/>
      <c r="AE15" s="36"/>
      <c r="AF15" s="36"/>
      <c r="AG15" s="36"/>
      <c r="AH15" s="36"/>
      <c r="AI15" s="27"/>
      <c r="AJ15" s="43"/>
      <c r="AK15" s="36"/>
      <c r="AL15" s="37"/>
      <c r="AM15" s="38"/>
      <c r="AN15" s="36"/>
      <c r="AO15" s="36"/>
      <c r="AP15" s="36"/>
      <c r="AQ15" s="20"/>
      <c r="AR15" s="20"/>
      <c r="AS15" s="20"/>
      <c r="AT15" s="22"/>
      <c r="AU15" s="17"/>
    </row>
    <row r="16" spans="1:47" s="16" customFormat="1" ht="17.100000000000001" customHeight="1" thickBot="1" x14ac:dyDescent="0.3">
      <c r="A16" s="25"/>
      <c r="B16" s="121"/>
      <c r="C16" s="25"/>
      <c r="D16" s="28"/>
      <c r="E16" s="25"/>
      <c r="F16" s="25"/>
      <c r="G16" s="25"/>
      <c r="H16" s="25"/>
      <c r="I16" s="25"/>
      <c r="J16" s="25"/>
      <c r="K16" s="25"/>
      <c r="L16" s="25"/>
      <c r="M16" s="25"/>
      <c r="N16" s="25"/>
      <c r="O16" s="25"/>
      <c r="P16" s="93"/>
      <c r="Q16" s="25"/>
      <c r="R16" s="28"/>
      <c r="S16" s="25"/>
      <c r="T16" s="25"/>
      <c r="U16" s="25"/>
      <c r="V16" s="25"/>
      <c r="W16" s="25"/>
      <c r="X16" s="25"/>
      <c r="Y16" s="25"/>
      <c r="Z16" s="25"/>
      <c r="AA16" s="36"/>
      <c r="AB16" s="36"/>
      <c r="AC16" s="36"/>
      <c r="AD16" s="36"/>
      <c r="AE16" s="36"/>
      <c r="AF16" s="36"/>
      <c r="AG16" s="36"/>
      <c r="AH16" s="36"/>
      <c r="AI16" s="27"/>
      <c r="AJ16" s="43"/>
      <c r="AK16" s="36"/>
      <c r="AL16" s="37"/>
      <c r="AM16" s="38"/>
      <c r="AN16" s="36"/>
      <c r="AO16" s="36"/>
      <c r="AP16" s="36"/>
      <c r="AQ16" s="20"/>
      <c r="AR16" s="20"/>
      <c r="AS16" s="20"/>
      <c r="AT16" s="22"/>
      <c r="AU16" s="17"/>
    </row>
    <row r="17" spans="1:47" s="16" customFormat="1" ht="17.100000000000001" customHeight="1" x14ac:dyDescent="0.25">
      <c r="A17" s="25"/>
      <c r="B17" s="114" t="s">
        <v>123</v>
      </c>
      <c r="C17" s="25"/>
      <c r="D17" s="122" t="s">
        <v>23</v>
      </c>
      <c r="E17" s="65" t="s">
        <v>7</v>
      </c>
      <c r="F17" s="145">
        <f>IF(OR(ISERROR(VLOOKUP($D$6&amp;$D$17&amp;$E17,Data!$A:$AZ,Data!B$1,FALSE)),ISBLANK(VLOOKUP($D$6&amp;$D$17&amp;$E17,Data!$A:$AZ,Data!B$1,FALSE))),"",VLOOKUP($D$6&amp;$D$17&amp;$E17,Data!$A:$AZ,Data!B$1,FALSE))</f>
        <v>0.37670794192997437</v>
      </c>
      <c r="G17" s="144"/>
      <c r="H17" s="144">
        <f>IF(OR(ISERROR(VLOOKUP($D$6&amp;$D$17&amp;$E17,Data!$A:$AZ,Data!C$1,FALSE)),ISBLANK(VLOOKUP($D$6&amp;$D$17&amp;$E17,Data!$A:$AZ,Data!C$1,FALSE))),"",VLOOKUP($D$6&amp;$D$17&amp;$E17,Data!$A:$AZ,Data!C$1,FALSE))</f>
        <v>0.31845111016225447</v>
      </c>
      <c r="I17" s="144"/>
      <c r="J17" s="144">
        <f>IF(OR(ISERROR(VLOOKUP($D$6&amp;$D$17&amp;$E17,Data!$A:$AZ,Data!D$1,FALSE)),ISBLANK(VLOOKUP($D$6&amp;$D$17&amp;$E17,Data!$A:$AZ,Data!D$1,FALSE))),"",VLOOKUP($D$6&amp;$D$17&amp;$E17,Data!$A:$AZ,Data!D$1,FALSE))</f>
        <v>8.0940435525192145E-2</v>
      </c>
      <c r="K17" s="144"/>
      <c r="L17" s="144">
        <f>IF(OR(ISERROR(VLOOKUP($D$6&amp;$D$17&amp;$E17,Data!$A:$AZ,Data!E$1,FALSE)),ISBLANK(VLOOKUP($D$6&amp;$D$17&amp;$E17,Data!$A:$AZ,Data!E$1,FALSE))),"",VLOOKUP($D$6&amp;$D$17&amp;$E17,Data!$A:$AZ,Data!E$1,FALSE))</f>
        <v>5.1251601195559354E-2</v>
      </c>
      <c r="M17" s="144"/>
      <c r="N17" s="144">
        <f>IF(OR(ISERROR(VLOOKUP($D$6&amp;$D$17&amp;$E17,Data!$A:$AZ,Data!F$1,FALSE)),ISBLANK(VLOOKUP($D$6&amp;$D$17&amp;$E17,Data!$A:$AZ,Data!F$1,FALSE))),"",VLOOKUP($D$6&amp;$D$17&amp;$E17,Data!$A:$AZ,Data!F$1,FALSE))</f>
        <v>0.17264891118701964</v>
      </c>
      <c r="O17" s="144"/>
      <c r="P17" s="99">
        <f>IF(OR(ISERROR(VLOOKUP($D$6&amp;$D$17&amp;$E17,Data!$A:$AZ,Data!G$1,FALSE)),ISBLANK(VLOOKUP($D$6&amp;$D$17&amp;$E17,Data!$A:$AZ,Data!G$1,FALSE))),"",VLOOKUP($D$6&amp;$D$17&amp;$E17,Data!$A:$AZ,Data!G$1,FALSE))</f>
        <v>1</v>
      </c>
      <c r="Q17" s="25"/>
      <c r="R17" s="138" t="s">
        <v>23</v>
      </c>
      <c r="S17" s="104" t="s">
        <v>7</v>
      </c>
      <c r="T17" s="169">
        <f>IF(OR(ISERROR(VLOOKUP($R$6&amp;$R$17&amp;$S17,Data!$A:$AZ,Data!T$1,FALSE)),ISBLANK(VLOOKUP($R$6&amp;$R$17&amp;$S17,Data!$A:$AZ,Data!T$1,FALSE))),"",VLOOKUP($R$6&amp;$R$17&amp;$S17,Data!$A:$AZ,Data!T$1,FALSE))</f>
        <v>0.69515905209222884</v>
      </c>
      <c r="U17" s="170"/>
      <c r="V17" s="170">
        <f>IF(OR(ISERROR(VLOOKUP($R$6&amp;$R$17&amp;$S17,Data!$A:$AZ,Data!U$1,FALSE)),ISBLANK(VLOOKUP($R$6&amp;$R$17&amp;$S17,Data!$A:$AZ,Data!U$1,FALSE))),"",VLOOKUP($R$6&amp;$R$17&amp;$S17,Data!$A:$AZ,Data!U$1,FALSE))</f>
        <v>0.1321920367207515</v>
      </c>
      <c r="W17" s="170"/>
      <c r="X17" s="170">
        <f>IF(OR(ISERROR(VLOOKUP($R$6&amp;$R$17&amp;$S17,Data!$A:$AZ,Data!V$1,FALSE)),ISBLANK(VLOOKUP($R$6&amp;$R$17&amp;$S17,Data!$A:$AZ,Data!V$1,FALSE))),"",VLOOKUP($R$6&amp;$R$17&amp;$S17,Data!$A:$AZ,Data!V$1,FALSE))</f>
        <v>0.17264891118701964</v>
      </c>
      <c r="Y17" s="171"/>
      <c r="Z17" s="105">
        <f>IF(OR(ISERROR(VLOOKUP($R$6&amp;$R$17&amp;$S17,Data!$A:$AZ,Data!W$1,FALSE)),ISBLANK(VLOOKUP($R$6&amp;$R$17&amp;$S17,Data!$A:$AZ,Data!W$1,FALSE))),"",VLOOKUP($R$6&amp;$R$17&amp;$S17,Data!$A:$AZ,Data!W$1,FALSE))</f>
        <v>1</v>
      </c>
      <c r="AA17" s="36"/>
      <c r="AB17" s="36"/>
      <c r="AC17" s="36"/>
      <c r="AD17" s="36"/>
      <c r="AE17" s="36"/>
      <c r="AF17" s="36"/>
      <c r="AG17" s="36"/>
      <c r="AH17" s="36"/>
      <c r="AI17" s="25"/>
      <c r="AJ17" s="25"/>
      <c r="AK17" s="28"/>
      <c r="AL17" s="37"/>
      <c r="AM17" s="38"/>
      <c r="AN17" s="36"/>
      <c r="AO17" s="36"/>
      <c r="AP17" s="36"/>
      <c r="AQ17" s="20"/>
      <c r="AR17" s="20"/>
      <c r="AS17" s="20"/>
      <c r="AT17" s="19"/>
      <c r="AU17" s="17"/>
    </row>
    <row r="18" spans="1:47" s="16" customFormat="1" ht="17.100000000000001" customHeight="1" x14ac:dyDescent="0.25">
      <c r="A18" s="25"/>
      <c r="B18" s="114"/>
      <c r="C18" s="25"/>
      <c r="D18" s="123"/>
      <c r="E18" s="85" t="s">
        <v>100</v>
      </c>
      <c r="F18" s="77">
        <f>IF(OR(ISERROR(VLOOKUP($R$6&amp;$R$17&amp;$S17,Data!$A:$AZ,Data!I$1,FALSE)),ISBLANK(VLOOKUP($R$6&amp;$R$17&amp;$S17,Data!$A:$AZ,Data!I$1,FALSE))),"",VLOOKUP($R$6&amp;$R$17&amp;$S17,Data!$A:$AZ,Data!I$1,FALSE))</f>
        <v>0.373</v>
      </c>
      <c r="G18" s="76">
        <f>IF(OR(ISERROR(VLOOKUP($R$6&amp;$R$17&amp;$S17,Data!$A:$AZ,Data!J$1,FALSE)),ISBLANK(VLOOKUP($R$6&amp;$R$17&amp;$S17,Data!$A:$AZ,Data!J$1,FALSE))),"",VLOOKUP($R$6&amp;$R$17&amp;$S17,Data!$A:$AZ,Data!J$1,FALSE))</f>
        <v>0.38</v>
      </c>
      <c r="H18" s="76">
        <f>IF(OR(ISERROR(VLOOKUP($R$6&amp;$R$17&amp;$S17,Data!$A:$AZ,Data!K$1,FALSE)),ISBLANK(VLOOKUP($R$6&amp;$R$17&amp;$S17,Data!$A:$AZ,Data!K$1,FALSE))),"",VLOOKUP($R$6&amp;$R$17&amp;$S17,Data!$A:$AZ,Data!K$1,FALSE))</f>
        <v>0.315</v>
      </c>
      <c r="I18" s="76">
        <f>IF(OR(ISERROR(VLOOKUP($R$6&amp;$R$17&amp;$S17,Data!$A:$AZ,Data!L$1,FALSE)),ISBLANK(VLOOKUP($R$6&amp;$R$17&amp;$S17,Data!$A:$AZ,Data!L$1,FALSE))),"",VLOOKUP($R$6&amp;$R$17&amp;$S17,Data!$A:$AZ,Data!L$1,FALSE))</f>
        <v>0.32200000000000001</v>
      </c>
      <c r="J18" s="76">
        <f>IF(OR(ISERROR(VLOOKUP($R$6&amp;$R$17&amp;$S17,Data!$A:$AZ,Data!M$1,FALSE)),ISBLANK(VLOOKUP($R$6&amp;$R$17&amp;$S17,Data!$A:$AZ,Data!M$1,FALSE))),"",VLOOKUP($R$6&amp;$R$17&amp;$S17,Data!$A:$AZ,Data!M$1,FALSE))</f>
        <v>7.9000000000000001E-2</v>
      </c>
      <c r="K18" s="76">
        <f>IF(OR(ISERROR(VLOOKUP($R$6&amp;$R$17&amp;$S17,Data!$A:$AZ,Data!N$1,FALSE)),ISBLANK(VLOOKUP($R$6&amp;$R$17&amp;$S17,Data!$A:$AZ,Data!N$1,FALSE))),"",VLOOKUP($R$6&amp;$R$17&amp;$S17,Data!$A:$AZ,Data!N$1,FALSE))</f>
        <v>8.3000000000000004E-2</v>
      </c>
      <c r="L18" s="76">
        <f>IF(OR(ISERROR(VLOOKUP($R$6&amp;$R$17&amp;$S17,Data!$A:$AZ,Data!O$1,FALSE)),ISBLANK(VLOOKUP($R$6&amp;$R$17&amp;$S17,Data!$A:$AZ,Data!O$1,FALSE))),"",VLOOKUP($R$6&amp;$R$17&amp;$S17,Data!$A:$AZ,Data!O$1,FALSE))</f>
        <v>0.05</v>
      </c>
      <c r="M18" s="76">
        <f>IF(OR(ISERROR(VLOOKUP($R$6&amp;$R$17&amp;$S17,Data!$A:$AZ,Data!P$1,FALSE)),ISBLANK(VLOOKUP($R$6&amp;$R$17&amp;$S17,Data!$A:$AZ,Data!P$1,FALSE))),"",VLOOKUP($R$6&amp;$R$17&amp;$S17,Data!$A:$AZ,Data!P$1,FALSE))</f>
        <v>5.2999999999999999E-2</v>
      </c>
      <c r="N18" s="76">
        <f>IF(OR(ISERROR(VLOOKUP($R$6&amp;$R$17&amp;$S17,Data!$A:$AZ,Data!Q$1,FALSE)),ISBLANK(VLOOKUP($R$6&amp;$R$17&amp;$S17,Data!$A:$AZ,Data!Q$1,FALSE))),"",VLOOKUP($R$6&amp;$R$17&amp;$S17,Data!$A:$AZ,Data!Q$1,FALSE))</f>
        <v>0.17</v>
      </c>
      <c r="O18" s="78">
        <f>IF(OR(ISERROR(VLOOKUP($R$6&amp;$R$17&amp;$S17,Data!$A:$AZ,Data!R$1,FALSE)),ISBLANK(VLOOKUP($R$6&amp;$R$17&amp;$S17,Data!$A:$AZ,Data!R$1,FALSE))),"",VLOOKUP($R$6&amp;$R$17&amp;$S17,Data!$A:$AZ,Data!R$1,FALSE))</f>
        <v>0.17499999999999999</v>
      </c>
      <c r="P18" s="71"/>
      <c r="Q18" s="25"/>
      <c r="R18" s="139"/>
      <c r="S18" s="83" t="s">
        <v>100</v>
      </c>
      <c r="T18" s="77">
        <f>IF(OR(ISERROR(VLOOKUP($R$6&amp;$R$17&amp;$S17,Data!$A:$AZ,Data!Y$1,FALSE)),ISBLANK(VLOOKUP($R$6&amp;$R$17&amp;$S17,Data!$A:$AZ,Data!Y$1,FALSE))),"",VLOOKUP($R$6&amp;$R$17&amp;$S17,Data!$A:$AZ,Data!Y$1,FALSE))</f>
        <v>0.69199999999999995</v>
      </c>
      <c r="U18" s="76">
        <f>IF(OR(ISERROR(VLOOKUP($R$6&amp;$R$17&amp;$S17,Data!$A:$AZ,Data!Z$1,FALSE)),ISBLANK(VLOOKUP($R$6&amp;$R$17&amp;$S17,Data!$A:$AZ,Data!Z$1,FALSE))),"",VLOOKUP($R$6&amp;$R$17&amp;$S17,Data!$A:$AZ,Data!Z$1,FALSE))</f>
        <v>0.69799999999999995</v>
      </c>
      <c r="V18" s="76">
        <f>IF(OR(ISERROR(VLOOKUP($R$6&amp;$R$17&amp;$S17,Data!$A:$AZ,Data!AA$1,FALSE)),ISBLANK(VLOOKUP($R$6&amp;$R$17&amp;$S17,Data!$A:$AZ,Data!AA$1,FALSE))),"",VLOOKUP($R$6&amp;$R$17&amp;$S17,Data!$A:$AZ,Data!AA$1,FALSE))</f>
        <v>0.13</v>
      </c>
      <c r="W18" s="76">
        <f>IF(OR(ISERROR(VLOOKUP($R$6&amp;$R$17&amp;$S17,Data!$A:$AZ,Data!AB$1,FALSE)),ISBLANK(VLOOKUP($R$6&amp;$R$17&amp;$S17,Data!$A:$AZ,Data!AB$1,FALSE))),"",VLOOKUP($R$6&amp;$R$17&amp;$S17,Data!$A:$AZ,Data!AB$1,FALSE))</f>
        <v>0.13500000000000001</v>
      </c>
      <c r="X18" s="76">
        <f>IF(OR(ISERROR(VLOOKUP($R$6&amp;$R$17&amp;$S17,Data!$A:$AZ,Data!AC$1,FALSE)),ISBLANK(VLOOKUP($R$6&amp;$R$17&amp;$S17,Data!$A:$AZ,Data!AC$1,FALSE))),"",VLOOKUP($R$6&amp;$R$17&amp;$S17,Data!$A:$AZ,Data!AC$1,FALSE))</f>
        <v>0.17</v>
      </c>
      <c r="Y18" s="78">
        <f>IF(OR(ISERROR(VLOOKUP($R$6&amp;$R$17&amp;$S17,Data!$A:$AZ,Data!AD$1,FALSE)),ISBLANK(VLOOKUP($R$6&amp;$R$17&amp;$S17,Data!$A:$AZ,Data!AD$1,FALSE))),"",VLOOKUP($R$6&amp;$R$17&amp;$S17,Data!$A:$AZ,Data!AD$1,FALSE))</f>
        <v>0.17499999999999999</v>
      </c>
      <c r="Z18" s="71"/>
      <c r="AA18" s="36"/>
      <c r="AB18" s="36"/>
      <c r="AC18" s="36"/>
      <c r="AD18" s="36"/>
      <c r="AE18" s="36"/>
      <c r="AF18" s="36"/>
      <c r="AG18" s="36"/>
      <c r="AH18" s="36"/>
      <c r="AI18" s="25"/>
      <c r="AJ18" s="25"/>
      <c r="AK18" s="28"/>
      <c r="AL18" s="37"/>
      <c r="AM18" s="38"/>
      <c r="AN18" s="36"/>
      <c r="AO18" s="36"/>
      <c r="AP18" s="36"/>
      <c r="AQ18" s="20"/>
      <c r="AR18" s="20"/>
      <c r="AS18" s="20"/>
      <c r="AT18" s="19"/>
      <c r="AU18" s="17"/>
    </row>
    <row r="19" spans="1:47" s="16" customFormat="1" ht="17.100000000000001" customHeight="1" x14ac:dyDescent="0.25">
      <c r="A19" s="25"/>
      <c r="B19" s="114"/>
      <c r="C19" s="25"/>
      <c r="D19" s="123"/>
      <c r="E19" s="69" t="s">
        <v>8</v>
      </c>
      <c r="F19" s="143">
        <f>IF(OR(ISERROR(VLOOKUP($D$6&amp;$D$17&amp;$E19,Data!$A:$AZ,Data!B$1,FALSE)),ISBLANK(VLOOKUP($D$6&amp;$D$17&amp;$E19,Data!$A:$AZ,Data!B$1,FALSE))),"",VLOOKUP($D$6&amp;$D$17&amp;$E19,Data!$A:$AZ,Data!B$1,FALSE))</f>
        <v>0.27755102040816326</v>
      </c>
      <c r="G19" s="142"/>
      <c r="H19" s="142">
        <f>IF(OR(ISERROR(VLOOKUP($D$6&amp;$D$17&amp;$E19,Data!$A:$AZ,Data!C$1,FALSE)),ISBLANK(VLOOKUP($D$6&amp;$D$17&amp;$E19,Data!$A:$AZ,Data!C$1,FALSE))),"",VLOOKUP($D$6&amp;$D$17&amp;$E19,Data!$A:$AZ,Data!C$1,FALSE))</f>
        <v>0.36326530612244901</v>
      </c>
      <c r="I19" s="142"/>
      <c r="J19" s="142">
        <f>IF(OR(ISERROR(VLOOKUP($D$6&amp;$D$17&amp;$E19,Data!$A:$AZ,Data!D$1,FALSE)),ISBLANK(VLOOKUP($D$6&amp;$D$17&amp;$E19,Data!$A:$AZ,Data!D$1,FALSE))),"",VLOOKUP($D$6&amp;$D$17&amp;$E19,Data!$A:$AZ,Data!D$1,FALSE))</f>
        <v>0.14557823129251701</v>
      </c>
      <c r="K19" s="142"/>
      <c r="L19" s="142">
        <f>IF(OR(ISERROR(VLOOKUP($D$6&amp;$D$17&amp;$E19,Data!$A:$AZ,Data!E$1,FALSE)),ISBLANK(VLOOKUP($D$6&amp;$D$17&amp;$E19,Data!$A:$AZ,Data!E$1,FALSE))),"",VLOOKUP($D$6&amp;$D$17&amp;$E19,Data!$A:$AZ,Data!E$1,FALSE))</f>
        <v>7.0748299319727898E-2</v>
      </c>
      <c r="M19" s="142"/>
      <c r="N19" s="142">
        <f>IF(OR(ISERROR(VLOOKUP($D$6&amp;$D$17&amp;$E19,Data!$A:$AZ,Data!F$1,FALSE)),ISBLANK(VLOOKUP($D$6&amp;$D$17&amp;$E19,Data!$A:$AZ,Data!F$1,FALSE))),"",VLOOKUP($D$6&amp;$D$17&amp;$E19,Data!$A:$AZ,Data!F$1,FALSE))</f>
        <v>0.14285714285714285</v>
      </c>
      <c r="O19" s="142"/>
      <c r="P19" s="100">
        <f>IF(OR(ISERROR(VLOOKUP($D$6&amp;$D$17&amp;$E19,Data!$A:$AZ,Data!G$1,FALSE)),ISBLANK(VLOOKUP($D$6&amp;$D$17&amp;$E19,Data!$A:$AZ,Data!G$1,FALSE))),"",VLOOKUP($D$6&amp;$D$17&amp;$E19,Data!$A:$AZ,Data!G$1,FALSE))</f>
        <v>1</v>
      </c>
      <c r="Q19" s="25"/>
      <c r="R19" s="139"/>
      <c r="S19" s="106" t="s">
        <v>8</v>
      </c>
      <c r="T19" s="158">
        <f>IF(OR(ISERROR(VLOOKUP($R$6&amp;$R$17&amp;$S19,Data!$A:$AZ,Data!T$1,FALSE)),ISBLANK(VLOOKUP($R$6&amp;$R$17&amp;$S19,Data!$A:$AZ,Data!T$1,FALSE))),"",VLOOKUP($R$6&amp;$R$17&amp;$S19,Data!$A:$AZ,Data!T$1,FALSE))</f>
        <v>0.64081632653061227</v>
      </c>
      <c r="U19" s="157"/>
      <c r="V19" s="157">
        <f>IF(OR(ISERROR(VLOOKUP($R$6&amp;$R$17&amp;$S19,Data!$A:$AZ,Data!U$1,FALSE)),ISBLANK(VLOOKUP($R$6&amp;$R$17&amp;$S19,Data!$A:$AZ,Data!U$1,FALSE))),"",VLOOKUP($R$6&amp;$R$17&amp;$S19,Data!$A:$AZ,Data!U$1,FALSE))</f>
        <v>0.21632653061224491</v>
      </c>
      <c r="W19" s="157"/>
      <c r="X19" s="157">
        <f>IF(OR(ISERROR(VLOOKUP($R$6&amp;$R$17&amp;$S19,Data!$A:$AZ,Data!V$1,FALSE)),ISBLANK(VLOOKUP($R$6&amp;$R$17&amp;$S19,Data!$A:$AZ,Data!V$1,FALSE))),"",VLOOKUP($R$6&amp;$R$17&amp;$S19,Data!$A:$AZ,Data!V$1,FALSE))</f>
        <v>0.14285714285714285</v>
      </c>
      <c r="Y19" s="167"/>
      <c r="Z19" s="107">
        <f>IF(OR(ISERROR(VLOOKUP($R$6&amp;$R$17&amp;$S19,Data!$A:$AZ,Data!W$1,FALSE)),ISBLANK(VLOOKUP($R$6&amp;$R$17&amp;$S19,Data!$A:$AZ,Data!W$1,FALSE))),"",VLOOKUP($R$6&amp;$R$17&amp;$S19,Data!$A:$AZ,Data!W$1,FALSE))</f>
        <v>1</v>
      </c>
      <c r="AA19" s="36"/>
      <c r="AB19" s="36"/>
      <c r="AC19" s="36"/>
      <c r="AD19" s="36"/>
      <c r="AE19" s="36"/>
      <c r="AF19" s="36"/>
      <c r="AG19" s="36"/>
      <c r="AH19" s="36"/>
      <c r="AI19" s="25"/>
      <c r="AJ19" s="25"/>
      <c r="AK19" s="28"/>
      <c r="AL19" s="37"/>
      <c r="AM19" s="38"/>
      <c r="AN19" s="36"/>
      <c r="AO19" s="36"/>
      <c r="AP19" s="36"/>
      <c r="AQ19" s="20"/>
      <c r="AR19" s="20"/>
      <c r="AS19" s="20"/>
      <c r="AT19" s="19"/>
      <c r="AU19" s="17"/>
    </row>
    <row r="20" spans="1:47" s="16" customFormat="1" ht="17.100000000000001" customHeight="1" x14ac:dyDescent="0.25">
      <c r="A20" s="25"/>
      <c r="B20" s="114"/>
      <c r="C20" s="25"/>
      <c r="D20" s="123"/>
      <c r="E20" s="85" t="s">
        <v>100</v>
      </c>
      <c r="F20" s="77">
        <f>IF(OR(ISERROR(VLOOKUP($R$6&amp;$R$17&amp;$S19,Data!$A:$AZ,Data!I$1,FALSE)),ISBLANK(VLOOKUP($R$6&amp;$R$17&amp;$S19,Data!$A:$AZ,Data!I$1,FALSE))),"",VLOOKUP($R$6&amp;$R$17&amp;$S19,Data!$A:$AZ,Data!I$1,FALSE))</f>
        <v>0.246</v>
      </c>
      <c r="G20" s="76">
        <f>IF(OR(ISERROR(VLOOKUP($R$6&amp;$R$17&amp;$S19,Data!$A:$AZ,Data!J$1,FALSE)),ISBLANK(VLOOKUP($R$6&amp;$R$17&amp;$S19,Data!$A:$AZ,Data!J$1,FALSE))),"",VLOOKUP($R$6&amp;$R$17&amp;$S19,Data!$A:$AZ,Data!J$1,FALSE))</f>
        <v>0.311</v>
      </c>
      <c r="H20" s="76">
        <f>IF(OR(ISERROR(VLOOKUP($R$6&amp;$R$17&amp;$S19,Data!$A:$AZ,Data!K$1,FALSE)),ISBLANK(VLOOKUP($R$6&amp;$R$17&amp;$S19,Data!$A:$AZ,Data!K$1,FALSE))),"",VLOOKUP($R$6&amp;$R$17&amp;$S19,Data!$A:$AZ,Data!K$1,FALSE))</f>
        <v>0.32900000000000001</v>
      </c>
      <c r="I20" s="76">
        <f>IF(OR(ISERROR(VLOOKUP($R$6&amp;$R$17&amp;$S19,Data!$A:$AZ,Data!L$1,FALSE)),ISBLANK(VLOOKUP($R$6&amp;$R$17&amp;$S19,Data!$A:$AZ,Data!L$1,FALSE))),"",VLOOKUP($R$6&amp;$R$17&amp;$S19,Data!$A:$AZ,Data!L$1,FALSE))</f>
        <v>0.39900000000000002</v>
      </c>
      <c r="J20" s="76">
        <f>IF(OR(ISERROR(VLOOKUP($R$6&amp;$R$17&amp;$S19,Data!$A:$AZ,Data!M$1,FALSE)),ISBLANK(VLOOKUP($R$6&amp;$R$17&amp;$S19,Data!$A:$AZ,Data!M$1,FALSE))),"",VLOOKUP($R$6&amp;$R$17&amp;$S19,Data!$A:$AZ,Data!M$1,FALSE))</f>
        <v>0.122</v>
      </c>
      <c r="K20" s="76">
        <f>IF(OR(ISERROR(VLOOKUP($R$6&amp;$R$17&amp;$S19,Data!$A:$AZ,Data!N$1,FALSE)),ISBLANK(VLOOKUP($R$6&amp;$R$17&amp;$S19,Data!$A:$AZ,Data!N$1,FALSE))),"",VLOOKUP($R$6&amp;$R$17&amp;$S19,Data!$A:$AZ,Data!N$1,FALSE))</f>
        <v>0.17299999999999999</v>
      </c>
      <c r="L20" s="76">
        <f>IF(OR(ISERROR(VLOOKUP($R$6&amp;$R$17&amp;$S19,Data!$A:$AZ,Data!O$1,FALSE)),ISBLANK(VLOOKUP($R$6&amp;$R$17&amp;$S19,Data!$A:$AZ,Data!O$1,FALSE))),"",VLOOKUP($R$6&amp;$R$17&amp;$S19,Data!$A:$AZ,Data!O$1,FALSE))</f>
        <v>5.3999999999999999E-2</v>
      </c>
      <c r="M20" s="76">
        <f>IF(OR(ISERROR(VLOOKUP($R$6&amp;$R$17&amp;$S19,Data!$A:$AZ,Data!P$1,FALSE)),ISBLANK(VLOOKUP($R$6&amp;$R$17&amp;$S19,Data!$A:$AZ,Data!P$1,FALSE))),"",VLOOKUP($R$6&amp;$R$17&amp;$S19,Data!$A:$AZ,Data!P$1,FALSE))</f>
        <v>9.1999999999999998E-2</v>
      </c>
      <c r="N20" s="76">
        <f>IF(OR(ISERROR(VLOOKUP($R$6&amp;$R$17&amp;$S19,Data!$A:$AZ,Data!Q$1,FALSE)),ISBLANK(VLOOKUP($R$6&amp;$R$17&amp;$S19,Data!$A:$AZ,Data!Q$1,FALSE))),"",VLOOKUP($R$6&amp;$R$17&amp;$S19,Data!$A:$AZ,Data!Q$1,FALSE))</f>
        <v>0.11899999999999999</v>
      </c>
      <c r="O20" s="78">
        <f>IF(OR(ISERROR(VLOOKUP($R$6&amp;$R$17&amp;$S19,Data!$A:$AZ,Data!R$1,FALSE)),ISBLANK(VLOOKUP($R$6&amp;$R$17&amp;$S19,Data!$A:$AZ,Data!R$1,FALSE))),"",VLOOKUP($R$6&amp;$R$17&amp;$S19,Data!$A:$AZ,Data!R$1,FALSE))</f>
        <v>0.17</v>
      </c>
      <c r="P20" s="74"/>
      <c r="Q20" s="25"/>
      <c r="R20" s="139"/>
      <c r="S20" s="83" t="s">
        <v>100</v>
      </c>
      <c r="T20" s="77">
        <f>IF(OR(ISERROR(VLOOKUP($R$6&amp;$R$17&amp;$S19,Data!$A:$AZ,Data!Y$1,FALSE)),ISBLANK(VLOOKUP($R$6&amp;$R$17&amp;$S19,Data!$A:$AZ,Data!Y$1,FALSE))),"",VLOOKUP($R$6&amp;$R$17&amp;$S19,Data!$A:$AZ,Data!Y$1,FALSE))</f>
        <v>0.60499999999999998</v>
      </c>
      <c r="U20" s="76">
        <f>IF(OR(ISERROR(VLOOKUP($R$6&amp;$R$17&amp;$S19,Data!$A:$AZ,Data!Z$1,FALSE)),ISBLANK(VLOOKUP($R$6&amp;$R$17&amp;$S19,Data!$A:$AZ,Data!Z$1,FALSE))),"",VLOOKUP($R$6&amp;$R$17&amp;$S19,Data!$A:$AZ,Data!Z$1,FALSE))</f>
        <v>0.67500000000000004</v>
      </c>
      <c r="V20" s="76">
        <f>IF(OR(ISERROR(VLOOKUP($R$6&amp;$R$17&amp;$S19,Data!$A:$AZ,Data!AA$1,FALSE)),ISBLANK(VLOOKUP($R$6&amp;$R$17&amp;$S19,Data!$A:$AZ,Data!AA$1,FALSE))),"",VLOOKUP($R$6&amp;$R$17&amp;$S19,Data!$A:$AZ,Data!AA$1,FALSE))</f>
        <v>0.188</v>
      </c>
      <c r="W20" s="76">
        <f>IF(OR(ISERROR(VLOOKUP($R$6&amp;$R$17&amp;$S19,Data!$A:$AZ,Data!AB$1,FALSE)),ISBLANK(VLOOKUP($R$6&amp;$R$17&amp;$S19,Data!$A:$AZ,Data!AB$1,FALSE))),"",VLOOKUP($R$6&amp;$R$17&amp;$S19,Data!$A:$AZ,Data!AB$1,FALSE))</f>
        <v>0.248</v>
      </c>
      <c r="X20" s="76">
        <f>IF(OR(ISERROR(VLOOKUP($R$6&amp;$R$17&amp;$S19,Data!$A:$AZ,Data!AC$1,FALSE)),ISBLANK(VLOOKUP($R$6&amp;$R$17&amp;$S19,Data!$A:$AZ,Data!AC$1,FALSE))),"",VLOOKUP($R$6&amp;$R$17&amp;$S19,Data!$A:$AZ,Data!AC$1,FALSE))</f>
        <v>0.11899999999999999</v>
      </c>
      <c r="Y20" s="78">
        <f>IF(OR(ISERROR(VLOOKUP($R$6&amp;$R$17&amp;$S19,Data!$A:$AZ,Data!AD$1,FALSE)),ISBLANK(VLOOKUP($R$6&amp;$R$17&amp;$S19,Data!$A:$AZ,Data!AD$1,FALSE))),"",VLOOKUP($R$6&amp;$R$17&amp;$S19,Data!$A:$AZ,Data!AD$1,FALSE))</f>
        <v>0.17</v>
      </c>
      <c r="Z20" s="71"/>
      <c r="AA20" s="36"/>
      <c r="AB20" s="36"/>
      <c r="AC20" s="36"/>
      <c r="AD20" s="36"/>
      <c r="AE20" s="36"/>
      <c r="AF20" s="36"/>
      <c r="AG20" s="36"/>
      <c r="AH20" s="36"/>
      <c r="AI20" s="25"/>
      <c r="AJ20" s="25"/>
      <c r="AK20" s="28"/>
      <c r="AL20" s="37"/>
      <c r="AM20" s="38"/>
      <c r="AN20" s="36"/>
      <c r="AO20" s="36"/>
      <c r="AP20" s="36"/>
      <c r="AQ20" s="20"/>
      <c r="AR20" s="20"/>
      <c r="AS20" s="20"/>
      <c r="AT20" s="19"/>
      <c r="AU20" s="17"/>
    </row>
    <row r="21" spans="1:47" s="16" customFormat="1" ht="17.100000000000001" customHeight="1" x14ac:dyDescent="0.25">
      <c r="A21" s="25"/>
      <c r="B21" s="114"/>
      <c r="C21" s="25"/>
      <c r="D21" s="123"/>
      <c r="E21" s="66" t="s">
        <v>9</v>
      </c>
      <c r="F21" s="143">
        <f>IF(OR(ISERROR(VLOOKUP($D$6&amp;$D$17&amp;$E21,Data!$A:$AZ,Data!B$1,FALSE)),ISBLANK(VLOOKUP($D$6&amp;$D$17&amp;$E21,Data!$A:$AZ,Data!B$1,FALSE))),"",VLOOKUP($D$6&amp;$D$17&amp;$E21,Data!$A:$AZ,Data!B$1,FALSE))</f>
        <v>0.24862888482632542</v>
      </c>
      <c r="G21" s="142"/>
      <c r="H21" s="142">
        <f>IF(OR(ISERROR(VLOOKUP($D$6&amp;$D$17&amp;$E21,Data!$A:$AZ,Data!C$1,FALSE)),ISBLANK(VLOOKUP($D$6&amp;$D$17&amp;$E21,Data!$A:$AZ,Data!C$1,FALSE))),"",VLOOKUP($D$6&amp;$D$17&amp;$E21,Data!$A:$AZ,Data!C$1,FALSE))</f>
        <v>0.37294332723948814</v>
      </c>
      <c r="I21" s="142"/>
      <c r="J21" s="142">
        <f>IF(OR(ISERROR(VLOOKUP($D$6&amp;$D$17&amp;$E21,Data!$A:$AZ,Data!D$1,FALSE)),ISBLANK(VLOOKUP($D$6&amp;$D$17&amp;$E21,Data!$A:$AZ,Data!D$1,FALSE))),"",VLOOKUP($D$6&amp;$D$17&amp;$E21,Data!$A:$AZ,Data!D$1,FALSE))</f>
        <v>0.15722120658135283</v>
      </c>
      <c r="K21" s="142"/>
      <c r="L21" s="142">
        <f>IF(OR(ISERROR(VLOOKUP($D$6&amp;$D$17&amp;$E21,Data!$A:$AZ,Data!E$1,FALSE)),ISBLANK(VLOOKUP($D$6&amp;$D$17&amp;$E21,Data!$A:$AZ,Data!E$1,FALSE))),"",VLOOKUP($D$6&amp;$D$17&amp;$E21,Data!$A:$AZ,Data!E$1,FALSE))</f>
        <v>8.957952468007313E-2</v>
      </c>
      <c r="M21" s="142"/>
      <c r="N21" s="142">
        <f>IF(OR(ISERROR(VLOOKUP($D$6&amp;$D$17&amp;$E21,Data!$A:$AZ,Data!F$1,FALSE)),ISBLANK(VLOOKUP($D$6&amp;$D$17&amp;$E21,Data!$A:$AZ,Data!F$1,FALSE))),"",VLOOKUP($D$6&amp;$D$17&amp;$E21,Data!$A:$AZ,Data!F$1,FALSE))</f>
        <v>0.13162705667276051</v>
      </c>
      <c r="O21" s="142"/>
      <c r="P21" s="101">
        <f>IF(OR(ISERROR(VLOOKUP($D$6&amp;$D$17&amp;$E21,Data!$A:$AZ,Data!G$1,FALSE)),ISBLANK(VLOOKUP($D$6&amp;$D$17&amp;$E21,Data!$A:$AZ,Data!G$1,FALSE))),"",VLOOKUP($D$6&amp;$D$17&amp;$E21,Data!$A:$AZ,Data!G$1,FALSE))</f>
        <v>1</v>
      </c>
      <c r="Q21" s="25"/>
      <c r="R21" s="139"/>
      <c r="S21" s="106" t="s">
        <v>9</v>
      </c>
      <c r="T21" s="158">
        <f>IF(OR(ISERROR(VLOOKUP($R$6&amp;$R$17&amp;$S21,Data!$A:$AZ,Data!T$1,FALSE)),ISBLANK(VLOOKUP($R$6&amp;$R$17&amp;$S21,Data!$A:$AZ,Data!T$1,FALSE))),"",VLOOKUP($R$6&amp;$R$17&amp;$S21,Data!$A:$AZ,Data!T$1,FALSE))</f>
        <v>0.62157221206581359</v>
      </c>
      <c r="U21" s="157"/>
      <c r="V21" s="157">
        <f>IF(OR(ISERROR(VLOOKUP($R$6&amp;$R$17&amp;$S21,Data!$A:$AZ,Data!U$1,FALSE)),ISBLANK(VLOOKUP($R$6&amp;$R$17&amp;$S21,Data!$A:$AZ,Data!U$1,FALSE))),"",VLOOKUP($R$6&amp;$R$17&amp;$S21,Data!$A:$AZ,Data!U$1,FALSE))</f>
        <v>0.24680073126142596</v>
      </c>
      <c r="W21" s="157"/>
      <c r="X21" s="157">
        <f>IF(OR(ISERROR(VLOOKUP($R$6&amp;$R$17&amp;$S21,Data!$A:$AZ,Data!V$1,FALSE)),ISBLANK(VLOOKUP($R$6&amp;$R$17&amp;$S21,Data!$A:$AZ,Data!V$1,FALSE))),"",VLOOKUP($R$6&amp;$R$17&amp;$S21,Data!$A:$AZ,Data!V$1,FALSE))</f>
        <v>0.13162705667276051</v>
      </c>
      <c r="Y21" s="167"/>
      <c r="Z21" s="107">
        <f>IF(OR(ISERROR(VLOOKUP($R$6&amp;$R$17&amp;$S21,Data!$A:$AZ,Data!W$1,FALSE)),ISBLANK(VLOOKUP($R$6&amp;$R$17&amp;$S21,Data!$A:$AZ,Data!W$1,FALSE))),"",VLOOKUP($R$6&amp;$R$17&amp;$S21,Data!$A:$AZ,Data!W$1,FALSE))</f>
        <v>1</v>
      </c>
      <c r="AA21" s="36"/>
      <c r="AB21" s="36"/>
      <c r="AC21" s="36"/>
      <c r="AD21" s="36"/>
      <c r="AE21" s="36"/>
      <c r="AF21" s="36"/>
      <c r="AG21" s="36"/>
      <c r="AH21" s="36"/>
      <c r="AI21" s="25"/>
      <c r="AJ21" s="25"/>
      <c r="AK21" s="28"/>
      <c r="AL21" s="37"/>
      <c r="AM21" s="38"/>
      <c r="AN21" s="36"/>
      <c r="AO21" s="36"/>
      <c r="AP21" s="36"/>
      <c r="AQ21" s="20"/>
      <c r="AR21" s="20"/>
      <c r="AS21" s="20"/>
      <c r="AT21" s="19"/>
      <c r="AU21" s="17"/>
    </row>
    <row r="22" spans="1:47" s="16" customFormat="1" ht="17.100000000000001" customHeight="1" x14ac:dyDescent="0.25">
      <c r="A22" s="25"/>
      <c r="B22" s="115" t="s">
        <v>129</v>
      </c>
      <c r="C22" s="25"/>
      <c r="D22" s="123"/>
      <c r="E22" s="85" t="s">
        <v>100</v>
      </c>
      <c r="F22" s="77">
        <f>IF(OR(ISERROR(VLOOKUP($R$6&amp;$R$17&amp;$S21,Data!$A:$AZ,Data!I$1,FALSE)),ISBLANK(VLOOKUP($R$6&amp;$R$17&amp;$S21,Data!$A:$AZ,Data!I$1,FALSE))),"",VLOOKUP($R$6&amp;$R$17&amp;$S21,Data!$A:$AZ,Data!I$1,FALSE))</f>
        <v>0.214</v>
      </c>
      <c r="G22" s="76">
        <f>IF(OR(ISERROR(VLOOKUP($R$6&amp;$R$17&amp;$S21,Data!$A:$AZ,Data!J$1,FALSE)),ISBLANK(VLOOKUP($R$6&amp;$R$17&amp;$S21,Data!$A:$AZ,Data!J$1,FALSE))),"",VLOOKUP($R$6&amp;$R$17&amp;$S21,Data!$A:$AZ,Data!J$1,FALSE))</f>
        <v>0.28699999999999998</v>
      </c>
      <c r="H22" s="76">
        <f>IF(OR(ISERROR(VLOOKUP($R$6&amp;$R$17&amp;$S21,Data!$A:$AZ,Data!K$1,FALSE)),ISBLANK(VLOOKUP($R$6&amp;$R$17&amp;$S21,Data!$A:$AZ,Data!K$1,FALSE))),"",VLOOKUP($R$6&amp;$R$17&amp;$S21,Data!$A:$AZ,Data!K$1,FALSE))</f>
        <v>0.33300000000000002</v>
      </c>
      <c r="I22" s="76">
        <f>IF(OR(ISERROR(VLOOKUP($R$6&amp;$R$17&amp;$S21,Data!$A:$AZ,Data!L$1,FALSE)),ISBLANK(VLOOKUP($R$6&amp;$R$17&amp;$S21,Data!$A:$AZ,Data!L$1,FALSE))),"",VLOOKUP($R$6&amp;$R$17&amp;$S21,Data!$A:$AZ,Data!L$1,FALSE))</f>
        <v>0.41399999999999998</v>
      </c>
      <c r="J22" s="76">
        <f>IF(OR(ISERROR(VLOOKUP($R$6&amp;$R$17&amp;$S21,Data!$A:$AZ,Data!M$1,FALSE)),ISBLANK(VLOOKUP($R$6&amp;$R$17&amp;$S21,Data!$A:$AZ,Data!M$1,FALSE))),"",VLOOKUP($R$6&amp;$R$17&amp;$S21,Data!$A:$AZ,Data!M$1,FALSE))</f>
        <v>0.129</v>
      </c>
      <c r="K22" s="76">
        <f>IF(OR(ISERROR(VLOOKUP($R$6&amp;$R$17&amp;$S21,Data!$A:$AZ,Data!N$1,FALSE)),ISBLANK(VLOOKUP($R$6&amp;$R$17&amp;$S21,Data!$A:$AZ,Data!N$1,FALSE))),"",VLOOKUP($R$6&amp;$R$17&amp;$S21,Data!$A:$AZ,Data!N$1,FALSE))</f>
        <v>0.19</v>
      </c>
      <c r="L22" s="76">
        <f>IF(OR(ISERROR(VLOOKUP($R$6&amp;$R$17&amp;$S21,Data!$A:$AZ,Data!O$1,FALSE)),ISBLANK(VLOOKUP($R$6&amp;$R$17&amp;$S21,Data!$A:$AZ,Data!O$1,FALSE))),"",VLOOKUP($R$6&amp;$R$17&amp;$S21,Data!$A:$AZ,Data!O$1,FALSE))</f>
        <v>6.8000000000000005E-2</v>
      </c>
      <c r="M22" s="76">
        <f>IF(OR(ISERROR(VLOOKUP($R$6&amp;$R$17&amp;$S21,Data!$A:$AZ,Data!P$1,FALSE)),ISBLANK(VLOOKUP($R$6&amp;$R$17&amp;$S21,Data!$A:$AZ,Data!P$1,FALSE))),"",VLOOKUP($R$6&amp;$R$17&amp;$S21,Data!$A:$AZ,Data!P$1,FALSE))</f>
        <v>0.11600000000000001</v>
      </c>
      <c r="N22" s="76">
        <f>IF(OR(ISERROR(VLOOKUP($R$6&amp;$R$17&amp;$S21,Data!$A:$AZ,Data!Q$1,FALSE)),ISBLANK(VLOOKUP($R$6&amp;$R$17&amp;$S21,Data!$A:$AZ,Data!Q$1,FALSE))),"",VLOOKUP($R$6&amp;$R$17&amp;$S21,Data!$A:$AZ,Data!Q$1,FALSE))</f>
        <v>0.106</v>
      </c>
      <c r="O22" s="78">
        <f>IF(OR(ISERROR(VLOOKUP($R$6&amp;$R$17&amp;$S21,Data!$A:$AZ,Data!R$1,FALSE)),ISBLANK(VLOOKUP($R$6&amp;$R$17&amp;$S21,Data!$A:$AZ,Data!R$1,FALSE))),"",VLOOKUP($R$6&amp;$R$17&amp;$S21,Data!$A:$AZ,Data!R$1,FALSE))</f>
        <v>0.16300000000000001</v>
      </c>
      <c r="P22" s="74"/>
      <c r="Q22" s="25"/>
      <c r="R22" s="139"/>
      <c r="S22" s="83" t="s">
        <v>100</v>
      </c>
      <c r="T22" s="77">
        <f>IF(OR(ISERROR(VLOOKUP($R$6&amp;$R$17&amp;$S21,Data!$A:$AZ,Data!Y$1,FALSE)),ISBLANK(VLOOKUP($R$6&amp;$R$17&amp;$S21,Data!$A:$AZ,Data!Y$1,FALSE))),"",VLOOKUP($R$6&amp;$R$17&amp;$S21,Data!$A:$AZ,Data!Y$1,FALSE))</f>
        <v>0.57999999999999996</v>
      </c>
      <c r="U22" s="76">
        <f>IF(OR(ISERROR(VLOOKUP($R$6&amp;$R$17&amp;$S21,Data!$A:$AZ,Data!Z$1,FALSE)),ISBLANK(VLOOKUP($R$6&amp;$R$17&amp;$S21,Data!$A:$AZ,Data!Z$1,FALSE))),"",VLOOKUP($R$6&amp;$R$17&amp;$S21,Data!$A:$AZ,Data!Z$1,FALSE))</f>
        <v>0.66100000000000003</v>
      </c>
      <c r="V22" s="76">
        <f>IF(OR(ISERROR(VLOOKUP($R$6&amp;$R$17&amp;$S21,Data!$A:$AZ,Data!AA$1,FALSE)),ISBLANK(VLOOKUP($R$6&amp;$R$17&amp;$S21,Data!$A:$AZ,Data!AA$1,FALSE))),"",VLOOKUP($R$6&amp;$R$17&amp;$S21,Data!$A:$AZ,Data!AA$1,FALSE))</f>
        <v>0.21299999999999999</v>
      </c>
      <c r="W22" s="76">
        <f>IF(OR(ISERROR(VLOOKUP($R$6&amp;$R$17&amp;$S21,Data!$A:$AZ,Data!AB$1,FALSE)),ISBLANK(VLOOKUP($R$6&amp;$R$17&amp;$S21,Data!$A:$AZ,Data!AB$1,FALSE))),"",VLOOKUP($R$6&amp;$R$17&amp;$S21,Data!$A:$AZ,Data!AB$1,FALSE))</f>
        <v>0.28499999999999998</v>
      </c>
      <c r="X22" s="76">
        <f>IF(OR(ISERROR(VLOOKUP($R$6&amp;$R$17&amp;$S21,Data!$A:$AZ,Data!AC$1,FALSE)),ISBLANK(VLOOKUP($R$6&amp;$R$17&amp;$S21,Data!$A:$AZ,Data!AC$1,FALSE))),"",VLOOKUP($R$6&amp;$R$17&amp;$S21,Data!$A:$AZ,Data!AC$1,FALSE))</f>
        <v>0.106</v>
      </c>
      <c r="Y22" s="78">
        <f>IF(OR(ISERROR(VLOOKUP($R$6&amp;$R$17&amp;$S21,Data!$A:$AZ,Data!AD$1,FALSE)),ISBLANK(VLOOKUP($R$6&amp;$R$17&amp;$S21,Data!$A:$AZ,Data!AD$1,FALSE))),"",VLOOKUP($R$6&amp;$R$17&amp;$S21,Data!$A:$AZ,Data!AD$1,FALSE))</f>
        <v>0.16300000000000001</v>
      </c>
      <c r="Z22" s="71"/>
      <c r="AA22" s="36"/>
      <c r="AB22" s="36"/>
      <c r="AC22" s="36"/>
      <c r="AD22" s="36"/>
      <c r="AE22" s="36"/>
      <c r="AF22" s="36"/>
      <c r="AG22" s="36"/>
      <c r="AH22" s="36"/>
      <c r="AI22" s="25"/>
      <c r="AJ22" s="25"/>
      <c r="AK22" s="28"/>
      <c r="AL22" s="37"/>
      <c r="AM22" s="38"/>
      <c r="AN22" s="36"/>
      <c r="AO22" s="36"/>
      <c r="AP22" s="36"/>
      <c r="AQ22" s="20"/>
      <c r="AR22" s="20"/>
      <c r="AS22" s="20"/>
      <c r="AT22" s="19"/>
      <c r="AU22" s="17"/>
    </row>
    <row r="23" spans="1:47" s="23" customFormat="1" ht="19.149999999999999" customHeight="1" x14ac:dyDescent="0.25">
      <c r="A23" s="27"/>
      <c r="B23" s="115"/>
      <c r="C23" s="27"/>
      <c r="D23" s="123"/>
      <c r="E23" s="66" t="s">
        <v>10</v>
      </c>
      <c r="F23" s="143">
        <f>IF(OR(ISERROR(VLOOKUP($D$6&amp;$D$17&amp;$E23,Data!$A:$AZ,Data!B$1,FALSE)),ISBLANK(VLOOKUP($D$6&amp;$D$17&amp;$E23,Data!$A:$AZ,Data!B$1,FALSE))),"",VLOOKUP($D$6&amp;$D$17&amp;$E23,Data!$A:$AZ,Data!B$1,FALSE))</f>
        <v>0.32775330396475771</v>
      </c>
      <c r="G23" s="142"/>
      <c r="H23" s="142">
        <f>IF(OR(ISERROR(VLOOKUP($D$6&amp;$D$17&amp;$E23,Data!$A:$AZ,Data!C$1,FALSE)),ISBLANK(VLOOKUP($D$6&amp;$D$17&amp;$E23,Data!$A:$AZ,Data!C$1,FALSE))),"",VLOOKUP($D$6&amp;$D$17&amp;$E23,Data!$A:$AZ,Data!C$1,FALSE))</f>
        <v>0.35859030837004408</v>
      </c>
      <c r="I23" s="142"/>
      <c r="J23" s="142">
        <f>IF(OR(ISERROR(VLOOKUP($D$6&amp;$D$17&amp;$E23,Data!$A:$AZ,Data!D$1,FALSE)),ISBLANK(VLOOKUP($D$6&amp;$D$17&amp;$E23,Data!$A:$AZ,Data!D$1,FALSE))),"",VLOOKUP($D$6&amp;$D$17&amp;$E23,Data!$A:$AZ,Data!D$1,FALSE))</f>
        <v>9.9559471365638766E-2</v>
      </c>
      <c r="K23" s="142"/>
      <c r="L23" s="142">
        <f>IF(OR(ISERROR(VLOOKUP($D$6&amp;$D$17&amp;$E23,Data!$A:$AZ,Data!E$1,FALSE)),ISBLANK(VLOOKUP($D$6&amp;$D$17&amp;$E23,Data!$A:$AZ,Data!E$1,FALSE))),"",VLOOKUP($D$6&amp;$D$17&amp;$E23,Data!$A:$AZ,Data!E$1,FALSE))</f>
        <v>4.6696035242290747E-2</v>
      </c>
      <c r="M23" s="142"/>
      <c r="N23" s="142">
        <f>IF(OR(ISERROR(VLOOKUP($D$6&amp;$D$17&amp;$E23,Data!$A:$AZ,Data!F$1,FALSE)),ISBLANK(VLOOKUP($D$6&amp;$D$17&amp;$E23,Data!$A:$AZ,Data!F$1,FALSE))),"",VLOOKUP($D$6&amp;$D$17&amp;$E23,Data!$A:$AZ,Data!F$1,FALSE))</f>
        <v>0.16740088105726872</v>
      </c>
      <c r="O23" s="142"/>
      <c r="P23" s="101">
        <f>IF(OR(ISERROR(VLOOKUP($D$6&amp;$D$17&amp;$E23,Data!$A:$AZ,Data!G$1,FALSE)),ISBLANK(VLOOKUP($D$6&amp;$D$17&amp;$E23,Data!$A:$AZ,Data!G$1,FALSE))),"",VLOOKUP($D$6&amp;$D$17&amp;$E23,Data!$A:$AZ,Data!G$1,FALSE))</f>
        <v>1</v>
      </c>
      <c r="Q23" s="27"/>
      <c r="R23" s="139"/>
      <c r="S23" s="106" t="s">
        <v>10</v>
      </c>
      <c r="T23" s="158">
        <f>IF(OR(ISERROR(VLOOKUP($R$6&amp;$R$17&amp;$S23,Data!$A:$AZ,Data!T$1,FALSE)),ISBLANK(VLOOKUP($R$6&amp;$R$17&amp;$S23,Data!$A:$AZ,Data!T$1,FALSE))),"",VLOOKUP($R$6&amp;$R$17&amp;$S23,Data!$A:$AZ,Data!T$1,FALSE))</f>
        <v>0.68634361233480179</v>
      </c>
      <c r="U23" s="157"/>
      <c r="V23" s="157">
        <f>IF(OR(ISERROR(VLOOKUP($R$6&amp;$R$17&amp;$S23,Data!$A:$AZ,Data!U$1,FALSE)),ISBLANK(VLOOKUP($R$6&amp;$R$17&amp;$S23,Data!$A:$AZ,Data!U$1,FALSE))),"",VLOOKUP($R$6&amp;$R$17&amp;$S23,Data!$A:$AZ,Data!U$1,FALSE))</f>
        <v>0.14625550660792952</v>
      </c>
      <c r="W23" s="157"/>
      <c r="X23" s="157">
        <f>IF(OR(ISERROR(VLOOKUP($R$6&amp;$R$17&amp;$S23,Data!$A:$AZ,Data!V$1,FALSE)),ISBLANK(VLOOKUP($R$6&amp;$R$17&amp;$S23,Data!$A:$AZ,Data!V$1,FALSE))),"",VLOOKUP($R$6&amp;$R$17&amp;$S23,Data!$A:$AZ,Data!V$1,FALSE))</f>
        <v>0.16740088105726872</v>
      </c>
      <c r="Y23" s="167"/>
      <c r="Z23" s="107">
        <f>IF(OR(ISERROR(VLOOKUP($R$6&amp;$R$17&amp;$S23,Data!$A:$AZ,Data!W$1,FALSE)),ISBLANK(VLOOKUP($R$6&amp;$R$17&amp;$S23,Data!$A:$AZ,Data!W$1,FALSE))),"",VLOOKUP($R$6&amp;$R$17&amp;$S23,Data!$A:$AZ,Data!W$1,FALSE))</f>
        <v>1</v>
      </c>
      <c r="AA23" s="27"/>
      <c r="AB23" s="27"/>
      <c r="AC23" s="27"/>
      <c r="AD23" s="27"/>
      <c r="AE23" s="27"/>
      <c r="AF23" s="27"/>
      <c r="AG23" s="27"/>
      <c r="AH23" s="27"/>
      <c r="AI23" s="43"/>
      <c r="AJ23" s="43"/>
      <c r="AK23" s="36"/>
      <c r="AL23" s="36"/>
      <c r="AM23" s="28"/>
      <c r="AN23" s="28"/>
      <c r="AO23" s="28"/>
      <c r="AP23" s="28"/>
      <c r="AQ23" s="17"/>
      <c r="AR23" s="17"/>
      <c r="AS23" s="17"/>
      <c r="AT23" s="17"/>
      <c r="AU23" s="24"/>
    </row>
    <row r="24" spans="1:47" s="23" customFormat="1" ht="19.149999999999999" customHeight="1" x14ac:dyDescent="0.25">
      <c r="A24" s="27"/>
      <c r="B24" s="115"/>
      <c r="C24" s="27"/>
      <c r="D24" s="123"/>
      <c r="E24" s="85" t="s">
        <v>100</v>
      </c>
      <c r="F24" s="77">
        <f>IF(OR(ISERROR(VLOOKUP($R$6&amp;$R$17&amp;$S23,Data!$A:$AZ,Data!I$1,FALSE)),ISBLANK(VLOOKUP($R$6&amp;$R$17&amp;$S23,Data!$A:$AZ,Data!I$1,FALSE))),"",VLOOKUP($R$6&amp;$R$17&amp;$S23,Data!$A:$AZ,Data!I$1,FALSE))</f>
        <v>0.30099999999999999</v>
      </c>
      <c r="G24" s="76">
        <f>IF(OR(ISERROR(VLOOKUP($R$6&amp;$R$17&amp;$S23,Data!$A:$AZ,Data!J$1,FALSE)),ISBLANK(VLOOKUP($R$6&amp;$R$17&amp;$S23,Data!$A:$AZ,Data!J$1,FALSE))),"",VLOOKUP($R$6&amp;$R$17&amp;$S23,Data!$A:$AZ,Data!J$1,FALSE))</f>
        <v>0.35599999999999998</v>
      </c>
      <c r="H24" s="76">
        <f>IF(OR(ISERROR(VLOOKUP($R$6&amp;$R$17&amp;$S23,Data!$A:$AZ,Data!K$1,FALSE)),ISBLANK(VLOOKUP($R$6&amp;$R$17&amp;$S23,Data!$A:$AZ,Data!K$1,FALSE))),"",VLOOKUP($R$6&amp;$R$17&amp;$S23,Data!$A:$AZ,Data!K$1,FALSE))</f>
        <v>0.33100000000000002</v>
      </c>
      <c r="I24" s="76">
        <f>IF(OR(ISERROR(VLOOKUP($R$6&amp;$R$17&amp;$S23,Data!$A:$AZ,Data!L$1,FALSE)),ISBLANK(VLOOKUP($R$6&amp;$R$17&amp;$S23,Data!$A:$AZ,Data!L$1,FALSE))),"",VLOOKUP($R$6&amp;$R$17&amp;$S23,Data!$A:$AZ,Data!L$1,FALSE))</f>
        <v>0.38700000000000001</v>
      </c>
      <c r="J24" s="76">
        <f>IF(OR(ISERROR(VLOOKUP($R$6&amp;$R$17&amp;$S23,Data!$A:$AZ,Data!M$1,FALSE)),ISBLANK(VLOOKUP($R$6&amp;$R$17&amp;$S23,Data!$A:$AZ,Data!M$1,FALSE))),"",VLOOKUP($R$6&amp;$R$17&amp;$S23,Data!$A:$AZ,Data!M$1,FALSE))</f>
        <v>8.3000000000000004E-2</v>
      </c>
      <c r="K24" s="76">
        <f>IF(OR(ISERROR(VLOOKUP($R$6&amp;$R$17&amp;$S23,Data!$A:$AZ,Data!N$1,FALSE)),ISBLANK(VLOOKUP($R$6&amp;$R$17&amp;$S23,Data!$A:$AZ,Data!N$1,FALSE))),"",VLOOKUP($R$6&amp;$R$17&amp;$S23,Data!$A:$AZ,Data!N$1,FALSE))</f>
        <v>0.11799999999999999</v>
      </c>
      <c r="L24" s="76">
        <f>IF(OR(ISERROR(VLOOKUP($R$6&amp;$R$17&amp;$S23,Data!$A:$AZ,Data!O$1,FALSE)),ISBLANK(VLOOKUP($R$6&amp;$R$17&amp;$S23,Data!$A:$AZ,Data!O$1,FALSE))),"",VLOOKUP($R$6&amp;$R$17&amp;$S23,Data!$A:$AZ,Data!O$1,FALSE))</f>
        <v>3.5999999999999997E-2</v>
      </c>
      <c r="M24" s="76">
        <f>IF(OR(ISERROR(VLOOKUP($R$6&amp;$R$17&amp;$S23,Data!$A:$AZ,Data!P$1,FALSE)),ISBLANK(VLOOKUP($R$6&amp;$R$17&amp;$S23,Data!$A:$AZ,Data!P$1,FALSE))),"",VLOOKUP($R$6&amp;$R$17&amp;$S23,Data!$A:$AZ,Data!P$1,FALSE))</f>
        <v>6.0999999999999999E-2</v>
      </c>
      <c r="N24" s="76">
        <f>IF(OR(ISERROR(VLOOKUP($R$6&amp;$R$17&amp;$S23,Data!$A:$AZ,Data!Q$1,FALSE)),ISBLANK(VLOOKUP($R$6&amp;$R$17&amp;$S23,Data!$A:$AZ,Data!Q$1,FALSE))),"",VLOOKUP($R$6&amp;$R$17&amp;$S23,Data!$A:$AZ,Data!Q$1,FALSE))</f>
        <v>0.14699999999999999</v>
      </c>
      <c r="O24" s="78">
        <f>IF(OR(ISERROR(VLOOKUP($R$6&amp;$R$17&amp;$S23,Data!$A:$AZ,Data!R$1,FALSE)),ISBLANK(VLOOKUP($R$6&amp;$R$17&amp;$S23,Data!$A:$AZ,Data!R$1,FALSE))),"",VLOOKUP($R$6&amp;$R$17&amp;$S23,Data!$A:$AZ,Data!R$1,FALSE))</f>
        <v>0.19</v>
      </c>
      <c r="P24" s="74"/>
      <c r="Q24" s="27"/>
      <c r="R24" s="139"/>
      <c r="S24" s="83" t="s">
        <v>100</v>
      </c>
      <c r="T24" s="77">
        <f>IF(OR(ISERROR(VLOOKUP($R$6&amp;$R$17&amp;$S23,Data!$A:$AZ,Data!Y$1,FALSE)),ISBLANK(VLOOKUP($R$6&amp;$R$17&amp;$S23,Data!$A:$AZ,Data!Y$1,FALSE))),"",VLOOKUP($R$6&amp;$R$17&amp;$S23,Data!$A:$AZ,Data!Y$1,FALSE))</f>
        <v>0.65900000000000003</v>
      </c>
      <c r="U24" s="76">
        <f>IF(OR(ISERROR(VLOOKUP($R$6&amp;$R$17&amp;$S23,Data!$A:$AZ,Data!Z$1,FALSE)),ISBLANK(VLOOKUP($R$6&amp;$R$17&amp;$S23,Data!$A:$AZ,Data!Z$1,FALSE))),"",VLOOKUP($R$6&amp;$R$17&amp;$S23,Data!$A:$AZ,Data!Z$1,FALSE))</f>
        <v>0.71299999999999997</v>
      </c>
      <c r="V24" s="76">
        <f>IF(OR(ISERROR(VLOOKUP($R$6&amp;$R$17&amp;$S23,Data!$A:$AZ,Data!AA$1,FALSE)),ISBLANK(VLOOKUP($R$6&amp;$R$17&amp;$S23,Data!$A:$AZ,Data!AA$1,FALSE))),"",VLOOKUP($R$6&amp;$R$17&amp;$S23,Data!$A:$AZ,Data!AA$1,FALSE))</f>
        <v>0.127</v>
      </c>
      <c r="W24" s="76">
        <f>IF(OR(ISERROR(VLOOKUP($R$6&amp;$R$17&amp;$S23,Data!$A:$AZ,Data!AB$1,FALSE)),ISBLANK(VLOOKUP($R$6&amp;$R$17&amp;$S23,Data!$A:$AZ,Data!AB$1,FALSE))),"",VLOOKUP($R$6&amp;$R$17&amp;$S23,Data!$A:$AZ,Data!AB$1,FALSE))</f>
        <v>0.16800000000000001</v>
      </c>
      <c r="X24" s="76">
        <f>IF(OR(ISERROR(VLOOKUP($R$6&amp;$R$17&amp;$S23,Data!$A:$AZ,Data!AC$1,FALSE)),ISBLANK(VLOOKUP($R$6&amp;$R$17&amp;$S23,Data!$A:$AZ,Data!AC$1,FALSE))),"",VLOOKUP($R$6&amp;$R$17&amp;$S23,Data!$A:$AZ,Data!AC$1,FALSE))</f>
        <v>0.14699999999999999</v>
      </c>
      <c r="Y24" s="78">
        <f>IF(OR(ISERROR(VLOOKUP($R$6&amp;$R$17&amp;$S23,Data!$A:$AZ,Data!AD$1,FALSE)),ISBLANK(VLOOKUP($R$6&amp;$R$17&amp;$S23,Data!$A:$AZ,Data!AD$1,FALSE))),"",VLOOKUP($R$6&amp;$R$17&amp;$S23,Data!$A:$AZ,Data!AD$1,FALSE))</f>
        <v>0.19</v>
      </c>
      <c r="Z24" s="71"/>
      <c r="AA24" s="27"/>
      <c r="AB24" s="27"/>
      <c r="AC24" s="27"/>
      <c r="AD24" s="27"/>
      <c r="AE24" s="27"/>
      <c r="AF24" s="27"/>
      <c r="AG24" s="27"/>
      <c r="AH24" s="27"/>
      <c r="AI24" s="43"/>
      <c r="AJ24" s="43"/>
      <c r="AK24" s="36"/>
      <c r="AL24" s="36"/>
      <c r="AM24" s="28"/>
      <c r="AN24" s="28"/>
      <c r="AO24" s="28"/>
      <c r="AP24" s="28"/>
      <c r="AQ24" s="17"/>
      <c r="AR24" s="17"/>
      <c r="AS24" s="17"/>
      <c r="AT24" s="17"/>
      <c r="AU24" s="24"/>
    </row>
    <row r="25" spans="1:47" s="23" customFormat="1" ht="17.100000000000001" customHeight="1" x14ac:dyDescent="0.25">
      <c r="A25" s="27"/>
      <c r="B25" s="115"/>
      <c r="C25" s="27"/>
      <c r="D25" s="123"/>
      <c r="E25" s="66" t="s">
        <v>11</v>
      </c>
      <c r="F25" s="143" t="str">
        <f>IF(OR(ISERROR(VLOOKUP($D$6&amp;$D$17&amp;$E25,Data!$A:$AZ,Data!B$1,FALSE)),ISBLANK(VLOOKUP($D$6&amp;$D$17&amp;$E25,Data!$A:$AZ,Data!B$1,FALSE))),"",VLOOKUP($D$6&amp;$D$17&amp;$E25,Data!$A:$AZ,Data!B$1,FALSE))</f>
        <v>-</v>
      </c>
      <c r="G25" s="142"/>
      <c r="H25" s="142" t="str">
        <f>IF(OR(ISERROR(VLOOKUP($D$6&amp;$D$17&amp;$E25,Data!$A:$AZ,Data!C$1,FALSE)),ISBLANK(VLOOKUP($D$6&amp;$D$17&amp;$E25,Data!$A:$AZ,Data!C$1,FALSE))),"",VLOOKUP($D$6&amp;$D$17&amp;$E25,Data!$A:$AZ,Data!C$1,FALSE))</f>
        <v>-</v>
      </c>
      <c r="I25" s="142"/>
      <c r="J25" s="142" t="str">
        <f>IF(OR(ISERROR(VLOOKUP($D$6&amp;$D$17&amp;$E25,Data!$A:$AZ,Data!D$1,FALSE)),ISBLANK(VLOOKUP($D$6&amp;$D$17&amp;$E25,Data!$A:$AZ,Data!D$1,FALSE))),"",VLOOKUP($D$6&amp;$D$17&amp;$E25,Data!$A:$AZ,Data!D$1,FALSE))</f>
        <v>-</v>
      </c>
      <c r="K25" s="142"/>
      <c r="L25" s="142" t="str">
        <f>IF(OR(ISERROR(VLOOKUP($D$6&amp;$D$17&amp;$E25,Data!$A:$AZ,Data!E$1,FALSE)),ISBLANK(VLOOKUP($D$6&amp;$D$17&amp;$E25,Data!$A:$AZ,Data!E$1,FALSE))),"",VLOOKUP($D$6&amp;$D$17&amp;$E25,Data!$A:$AZ,Data!E$1,FALSE))</f>
        <v>-</v>
      </c>
      <c r="M25" s="142"/>
      <c r="N25" s="142" t="str">
        <f>IF(OR(ISERROR(VLOOKUP($D$6&amp;$D$17&amp;$E25,Data!$A:$AZ,Data!F$1,FALSE)),ISBLANK(VLOOKUP($D$6&amp;$D$17&amp;$E25,Data!$A:$AZ,Data!F$1,FALSE))),"",VLOOKUP($D$6&amp;$D$17&amp;$E25,Data!$A:$AZ,Data!F$1,FALSE))</f>
        <v>-</v>
      </c>
      <c r="O25" s="142"/>
      <c r="P25" s="101" t="str">
        <f>IF(OR(ISERROR(VLOOKUP($D$6&amp;$D$17&amp;$E25,Data!$A:$AZ,Data!G$1,FALSE)),ISBLANK(VLOOKUP($D$6&amp;$D$17&amp;$E25,Data!$A:$AZ,Data!G$1,FALSE))),"",VLOOKUP($D$6&amp;$D$17&amp;$E25,Data!$A:$AZ,Data!G$1,FALSE))</f>
        <v>-</v>
      </c>
      <c r="Q25" s="25"/>
      <c r="R25" s="139"/>
      <c r="S25" s="106" t="s">
        <v>11</v>
      </c>
      <c r="T25" s="158" t="str">
        <f>IF(OR(ISERROR(VLOOKUP($R$6&amp;$R$17&amp;$S25,Data!$A:$AZ,Data!T$1,FALSE)),ISBLANK(VLOOKUP($R$6&amp;$R$17&amp;$S25,Data!$A:$AZ,Data!T$1,FALSE))),"",VLOOKUP($R$6&amp;$R$17&amp;$S25,Data!$A:$AZ,Data!T$1,FALSE))</f>
        <v>-</v>
      </c>
      <c r="U25" s="157"/>
      <c r="V25" s="157" t="str">
        <f>IF(OR(ISERROR(VLOOKUP($R$6&amp;$R$17&amp;$S25,Data!$A:$AZ,Data!U$1,FALSE)),ISBLANK(VLOOKUP($R$6&amp;$R$17&amp;$S25,Data!$A:$AZ,Data!U$1,FALSE))),"",VLOOKUP($R$6&amp;$R$17&amp;$S25,Data!$A:$AZ,Data!U$1,FALSE))</f>
        <v>-</v>
      </c>
      <c r="W25" s="157"/>
      <c r="X25" s="157" t="str">
        <f>IF(OR(ISERROR(VLOOKUP($R$6&amp;$R$17&amp;$S25,Data!$A:$AZ,Data!V$1,FALSE)),ISBLANK(VLOOKUP($R$6&amp;$R$17&amp;$S25,Data!$A:$AZ,Data!V$1,FALSE))),"",VLOOKUP($R$6&amp;$R$17&amp;$S25,Data!$A:$AZ,Data!V$1,FALSE))</f>
        <v>-</v>
      </c>
      <c r="Y25" s="167"/>
      <c r="Z25" s="107" t="str">
        <f>IF(OR(ISERROR(VLOOKUP($R$6&amp;$R$17&amp;$S25,Data!$A:$AZ,Data!W$1,FALSE)),ISBLANK(VLOOKUP($R$6&amp;$R$17&amp;$S25,Data!$A:$AZ,Data!W$1,FALSE))),"",VLOOKUP($R$6&amp;$R$17&amp;$S25,Data!$A:$AZ,Data!W$1,FALSE))</f>
        <v>-</v>
      </c>
      <c r="AA25" s="39"/>
      <c r="AB25" s="39"/>
      <c r="AC25" s="39"/>
      <c r="AD25" s="27"/>
      <c r="AE25" s="39"/>
      <c r="AF25" s="27"/>
      <c r="AG25" s="40"/>
      <c r="AH25" s="40"/>
      <c r="AI25" s="27"/>
      <c r="AJ25" s="27"/>
      <c r="AK25" s="44"/>
      <c r="AL25" s="44"/>
      <c r="AM25" s="44"/>
      <c r="AN25" s="44"/>
      <c r="AO25" s="44"/>
      <c r="AP25" s="44"/>
      <c r="AQ25" s="24"/>
      <c r="AR25" s="24"/>
      <c r="AS25" s="24"/>
      <c r="AT25" s="24"/>
      <c r="AU25" s="24"/>
    </row>
    <row r="26" spans="1:47" s="23" customFormat="1" ht="17.100000000000001" customHeight="1" x14ac:dyDescent="0.25">
      <c r="A26" s="27"/>
      <c r="B26" s="115"/>
      <c r="C26" s="27"/>
      <c r="D26" s="123"/>
      <c r="E26" s="85" t="s">
        <v>100</v>
      </c>
      <c r="F26" s="77" t="str">
        <f>IF(OR(ISERROR(VLOOKUP($R$6&amp;$R$17&amp;$S25,Data!$A:$AZ,Data!I$1,FALSE)),ISBLANK(VLOOKUP($R$6&amp;$R$17&amp;$S25,Data!$A:$AZ,Data!I$1,FALSE))),"",VLOOKUP($R$6&amp;$R$17&amp;$S25,Data!$A:$AZ,Data!I$1,FALSE))</f>
        <v>-</v>
      </c>
      <c r="G26" s="76" t="str">
        <f>IF(OR(ISERROR(VLOOKUP($R$6&amp;$R$17&amp;$S25,Data!$A:$AZ,Data!J$1,FALSE)),ISBLANK(VLOOKUP($R$6&amp;$R$17&amp;$S25,Data!$A:$AZ,Data!J$1,FALSE))),"",VLOOKUP($R$6&amp;$R$17&amp;$S25,Data!$A:$AZ,Data!J$1,FALSE))</f>
        <v>-</v>
      </c>
      <c r="H26" s="76" t="str">
        <f>IF(OR(ISERROR(VLOOKUP($R$6&amp;$R$17&amp;$S25,Data!$A:$AZ,Data!K$1,FALSE)),ISBLANK(VLOOKUP($R$6&amp;$R$17&amp;$S25,Data!$A:$AZ,Data!K$1,FALSE))),"",VLOOKUP($R$6&amp;$R$17&amp;$S25,Data!$A:$AZ,Data!K$1,FALSE))</f>
        <v>-</v>
      </c>
      <c r="I26" s="76" t="str">
        <f>IF(OR(ISERROR(VLOOKUP($R$6&amp;$R$17&amp;$S25,Data!$A:$AZ,Data!L$1,FALSE)),ISBLANK(VLOOKUP($R$6&amp;$R$17&amp;$S25,Data!$A:$AZ,Data!L$1,FALSE))),"",VLOOKUP($R$6&amp;$R$17&amp;$S25,Data!$A:$AZ,Data!L$1,FALSE))</f>
        <v>-</v>
      </c>
      <c r="J26" s="76" t="str">
        <f>IF(OR(ISERROR(VLOOKUP($R$6&amp;$R$17&amp;$S25,Data!$A:$AZ,Data!M$1,FALSE)),ISBLANK(VLOOKUP($R$6&amp;$R$17&amp;$S25,Data!$A:$AZ,Data!M$1,FALSE))),"",VLOOKUP($R$6&amp;$R$17&amp;$S25,Data!$A:$AZ,Data!M$1,FALSE))</f>
        <v>-</v>
      </c>
      <c r="K26" s="76" t="str">
        <f>IF(OR(ISERROR(VLOOKUP($R$6&amp;$R$17&amp;$S25,Data!$A:$AZ,Data!N$1,FALSE)),ISBLANK(VLOOKUP($R$6&amp;$R$17&amp;$S25,Data!$A:$AZ,Data!N$1,FALSE))),"",VLOOKUP($R$6&amp;$R$17&amp;$S25,Data!$A:$AZ,Data!N$1,FALSE))</f>
        <v>-</v>
      </c>
      <c r="L26" s="76" t="str">
        <f>IF(OR(ISERROR(VLOOKUP($R$6&amp;$R$17&amp;$S25,Data!$A:$AZ,Data!O$1,FALSE)),ISBLANK(VLOOKUP($R$6&amp;$R$17&amp;$S25,Data!$A:$AZ,Data!O$1,FALSE))),"",VLOOKUP($R$6&amp;$R$17&amp;$S25,Data!$A:$AZ,Data!O$1,FALSE))</f>
        <v>-</v>
      </c>
      <c r="M26" s="76" t="str">
        <f>IF(OR(ISERROR(VLOOKUP($R$6&amp;$R$17&amp;$S25,Data!$A:$AZ,Data!P$1,FALSE)),ISBLANK(VLOOKUP($R$6&amp;$R$17&amp;$S25,Data!$A:$AZ,Data!P$1,FALSE))),"",VLOOKUP($R$6&amp;$R$17&amp;$S25,Data!$A:$AZ,Data!P$1,FALSE))</f>
        <v>-</v>
      </c>
      <c r="N26" s="76" t="str">
        <f>IF(OR(ISERROR(VLOOKUP($R$6&amp;$R$17&amp;$S25,Data!$A:$AZ,Data!Q$1,FALSE)),ISBLANK(VLOOKUP($R$6&amp;$R$17&amp;$S25,Data!$A:$AZ,Data!Q$1,FALSE))),"",VLOOKUP($R$6&amp;$R$17&amp;$S25,Data!$A:$AZ,Data!Q$1,FALSE))</f>
        <v>-</v>
      </c>
      <c r="O26" s="78" t="str">
        <f>IF(OR(ISERROR(VLOOKUP($R$6&amp;$R$17&amp;$S25,Data!$A:$AZ,Data!R$1,FALSE)),ISBLANK(VLOOKUP($R$6&amp;$R$17&amp;$S25,Data!$A:$AZ,Data!R$1,FALSE))),"",VLOOKUP($R$6&amp;$R$17&amp;$S25,Data!$A:$AZ,Data!R$1,FALSE))</f>
        <v>-</v>
      </c>
      <c r="P26" s="74"/>
      <c r="Q26" s="25"/>
      <c r="R26" s="139"/>
      <c r="S26" s="83" t="s">
        <v>100</v>
      </c>
      <c r="T26" s="77" t="str">
        <f>IF(OR(ISERROR(VLOOKUP($R$6&amp;$R$17&amp;$S25,Data!$A:$AZ,Data!Y$1,FALSE)),ISBLANK(VLOOKUP($R$6&amp;$R$17&amp;$S25,Data!$A:$AZ,Data!Y$1,FALSE))),"",VLOOKUP($R$6&amp;$R$17&amp;$S25,Data!$A:$AZ,Data!Y$1,FALSE))</f>
        <v>-</v>
      </c>
      <c r="U26" s="76" t="str">
        <f>IF(OR(ISERROR(VLOOKUP($R$6&amp;$R$17&amp;$S25,Data!$A:$AZ,Data!Z$1,FALSE)),ISBLANK(VLOOKUP($R$6&amp;$R$17&amp;$S25,Data!$A:$AZ,Data!Z$1,FALSE))),"",VLOOKUP($R$6&amp;$R$17&amp;$S25,Data!$A:$AZ,Data!Z$1,FALSE))</f>
        <v>-</v>
      </c>
      <c r="V26" s="76" t="str">
        <f>IF(OR(ISERROR(VLOOKUP($R$6&amp;$R$17&amp;$S25,Data!$A:$AZ,Data!AA$1,FALSE)),ISBLANK(VLOOKUP($R$6&amp;$R$17&amp;$S25,Data!$A:$AZ,Data!AA$1,FALSE))),"",VLOOKUP($R$6&amp;$R$17&amp;$S25,Data!$A:$AZ,Data!AA$1,FALSE))</f>
        <v>-</v>
      </c>
      <c r="W26" s="76" t="str">
        <f>IF(OR(ISERROR(VLOOKUP($R$6&amp;$R$17&amp;$S25,Data!$A:$AZ,Data!AB$1,FALSE)),ISBLANK(VLOOKUP($R$6&amp;$R$17&amp;$S25,Data!$A:$AZ,Data!AB$1,FALSE))),"",VLOOKUP($R$6&amp;$R$17&amp;$S25,Data!$A:$AZ,Data!AB$1,FALSE))</f>
        <v>-</v>
      </c>
      <c r="X26" s="76" t="str">
        <f>IF(OR(ISERROR(VLOOKUP($R$6&amp;$R$17&amp;$S25,Data!$A:$AZ,Data!AC$1,FALSE)),ISBLANK(VLOOKUP($R$6&amp;$R$17&amp;$S25,Data!$A:$AZ,Data!AC$1,FALSE))),"",VLOOKUP($R$6&amp;$R$17&amp;$S25,Data!$A:$AZ,Data!AC$1,FALSE))</f>
        <v>-</v>
      </c>
      <c r="Y26" s="78" t="str">
        <f>IF(OR(ISERROR(VLOOKUP($R$6&amp;$R$17&amp;$S25,Data!$A:$AZ,Data!AD$1,FALSE)),ISBLANK(VLOOKUP($R$6&amp;$R$17&amp;$S25,Data!$A:$AZ,Data!AD$1,FALSE))),"",VLOOKUP($R$6&amp;$R$17&amp;$S25,Data!$A:$AZ,Data!AD$1,FALSE))</f>
        <v>-</v>
      </c>
      <c r="Z26" s="71"/>
      <c r="AA26" s="39"/>
      <c r="AB26" s="39"/>
      <c r="AC26" s="39"/>
      <c r="AD26" s="27"/>
      <c r="AE26" s="39"/>
      <c r="AF26" s="27"/>
      <c r="AG26" s="40"/>
      <c r="AH26" s="40"/>
      <c r="AI26" s="27"/>
      <c r="AJ26" s="27"/>
      <c r="AK26" s="44"/>
      <c r="AL26" s="44"/>
      <c r="AM26" s="44"/>
      <c r="AN26" s="44"/>
      <c r="AO26" s="44"/>
      <c r="AP26" s="44"/>
      <c r="AQ26" s="24"/>
      <c r="AR26" s="24"/>
      <c r="AS26" s="24"/>
      <c r="AT26" s="24"/>
      <c r="AU26" s="24"/>
    </row>
    <row r="27" spans="1:47" s="16" customFormat="1" ht="17.100000000000001" customHeight="1" x14ac:dyDescent="0.25">
      <c r="A27" s="25"/>
      <c r="B27" s="115"/>
      <c r="C27" s="25"/>
      <c r="D27" s="123"/>
      <c r="E27" s="66" t="s">
        <v>12</v>
      </c>
      <c r="F27" s="143" t="str">
        <f>IF(OR(ISERROR(VLOOKUP($D$6&amp;$D$17&amp;$E27,Data!$A:$AZ,Data!B$1,FALSE)),ISBLANK(VLOOKUP($D$6&amp;$D$17&amp;$E27,Data!$A:$AZ,Data!B$1,FALSE))),"",VLOOKUP($D$6&amp;$D$17&amp;$E27,Data!$A:$AZ,Data!B$1,FALSE))</f>
        <v>-</v>
      </c>
      <c r="G27" s="142"/>
      <c r="H27" s="142" t="str">
        <f>IF(OR(ISERROR(VLOOKUP($D$6&amp;$D$17&amp;$E27,Data!$A:$AZ,Data!C$1,FALSE)),ISBLANK(VLOOKUP($D$6&amp;$D$17&amp;$E27,Data!$A:$AZ,Data!C$1,FALSE))),"",VLOOKUP($D$6&amp;$D$17&amp;$E27,Data!$A:$AZ,Data!C$1,FALSE))</f>
        <v>-</v>
      </c>
      <c r="I27" s="142"/>
      <c r="J27" s="142" t="str">
        <f>IF(OR(ISERROR(VLOOKUP($D$6&amp;$D$17&amp;$E27,Data!$A:$AZ,Data!D$1,FALSE)),ISBLANK(VLOOKUP($D$6&amp;$D$17&amp;$E27,Data!$A:$AZ,Data!D$1,FALSE))),"",VLOOKUP($D$6&amp;$D$17&amp;$E27,Data!$A:$AZ,Data!D$1,FALSE))</f>
        <v>-</v>
      </c>
      <c r="K27" s="142"/>
      <c r="L27" s="142" t="str">
        <f>IF(OR(ISERROR(VLOOKUP($D$6&amp;$D$17&amp;$E27,Data!$A:$AZ,Data!E$1,FALSE)),ISBLANK(VLOOKUP($D$6&amp;$D$17&amp;$E27,Data!$A:$AZ,Data!E$1,FALSE))),"",VLOOKUP($D$6&amp;$D$17&amp;$E27,Data!$A:$AZ,Data!E$1,FALSE))</f>
        <v>-</v>
      </c>
      <c r="M27" s="142"/>
      <c r="N27" s="142" t="str">
        <f>IF(OR(ISERROR(VLOOKUP($D$6&amp;$D$17&amp;$E27,Data!$A:$AZ,Data!F$1,FALSE)),ISBLANK(VLOOKUP($D$6&amp;$D$17&amp;$E27,Data!$A:$AZ,Data!F$1,FALSE))),"",VLOOKUP($D$6&amp;$D$17&amp;$E27,Data!$A:$AZ,Data!F$1,FALSE))</f>
        <v>-</v>
      </c>
      <c r="O27" s="142"/>
      <c r="P27" s="101" t="str">
        <f>IF(OR(ISERROR(VLOOKUP($D$6&amp;$D$17&amp;$E27,Data!$A:$AZ,Data!G$1,FALSE)),ISBLANK(VLOOKUP($D$6&amp;$D$17&amp;$E27,Data!$A:$AZ,Data!G$1,FALSE))),"",VLOOKUP($D$6&amp;$D$17&amp;$E27,Data!$A:$AZ,Data!G$1,FALSE))</f>
        <v>-</v>
      </c>
      <c r="Q27" s="25"/>
      <c r="R27" s="139"/>
      <c r="S27" s="106" t="s">
        <v>12</v>
      </c>
      <c r="T27" s="158" t="str">
        <f>IF(OR(ISERROR(VLOOKUP($R$6&amp;$R$17&amp;$S27,Data!$A:$AZ,Data!T$1,FALSE)),ISBLANK(VLOOKUP($R$6&amp;$R$17&amp;$S27,Data!$A:$AZ,Data!T$1,FALSE))),"",VLOOKUP($R$6&amp;$R$17&amp;$S27,Data!$A:$AZ,Data!T$1,FALSE))</f>
        <v>-</v>
      </c>
      <c r="U27" s="157"/>
      <c r="V27" s="157" t="str">
        <f>IF(OR(ISERROR(VLOOKUP($R$6&amp;$R$17&amp;$S27,Data!$A:$AZ,Data!U$1,FALSE)),ISBLANK(VLOOKUP($R$6&amp;$R$17&amp;$S27,Data!$A:$AZ,Data!U$1,FALSE))),"",VLOOKUP($R$6&amp;$R$17&amp;$S27,Data!$A:$AZ,Data!U$1,FALSE))</f>
        <v>-</v>
      </c>
      <c r="W27" s="157"/>
      <c r="X27" s="157" t="str">
        <f>IF(OR(ISERROR(VLOOKUP($R$6&amp;$R$17&amp;$S27,Data!$A:$AZ,Data!V$1,FALSE)),ISBLANK(VLOOKUP($R$6&amp;$R$17&amp;$S27,Data!$A:$AZ,Data!V$1,FALSE))),"",VLOOKUP($R$6&amp;$R$17&amp;$S27,Data!$A:$AZ,Data!V$1,FALSE))</f>
        <v>-</v>
      </c>
      <c r="Y27" s="167"/>
      <c r="Z27" s="107" t="str">
        <f>IF(OR(ISERROR(VLOOKUP($R$6&amp;$R$17&amp;$S27,Data!$A:$AZ,Data!W$1,FALSE)),ISBLANK(VLOOKUP($R$6&amp;$R$17&amp;$S27,Data!$A:$AZ,Data!W$1,FALSE))),"",VLOOKUP($R$6&amp;$R$17&amp;$S27,Data!$A:$AZ,Data!W$1,FALSE))</f>
        <v>-</v>
      </c>
      <c r="AA27" s="39"/>
      <c r="AB27" s="39"/>
      <c r="AC27" s="39"/>
      <c r="AD27" s="25"/>
      <c r="AE27" s="39"/>
      <c r="AF27" s="25"/>
      <c r="AG27" s="41"/>
      <c r="AH27" s="41"/>
      <c r="AI27" s="25"/>
      <c r="AJ27" s="25"/>
      <c r="AK27" s="25"/>
      <c r="AL27" s="25"/>
      <c r="AM27" s="25"/>
      <c r="AN27" s="25"/>
      <c r="AO27" s="25"/>
      <c r="AP27" s="25"/>
    </row>
    <row r="28" spans="1:47" s="16" customFormat="1" ht="17.100000000000001" customHeight="1" x14ac:dyDescent="0.25">
      <c r="A28" s="25"/>
      <c r="B28" s="115"/>
      <c r="C28" s="25"/>
      <c r="D28" s="123"/>
      <c r="E28" s="85" t="s">
        <v>100</v>
      </c>
      <c r="F28" s="77" t="str">
        <f>IF(OR(ISERROR(VLOOKUP($R$6&amp;$R$17&amp;$S27,Data!$A:$AZ,Data!I$1,FALSE)),ISBLANK(VLOOKUP($R$6&amp;$R$17&amp;$S27,Data!$A:$AZ,Data!I$1,FALSE))),"",VLOOKUP($R$6&amp;$R$17&amp;$S27,Data!$A:$AZ,Data!I$1,FALSE))</f>
        <v>-</v>
      </c>
      <c r="G28" s="76" t="str">
        <f>IF(OR(ISERROR(VLOOKUP($R$6&amp;$R$17&amp;$S27,Data!$A:$AZ,Data!J$1,FALSE)),ISBLANK(VLOOKUP($R$6&amp;$R$17&amp;$S27,Data!$A:$AZ,Data!J$1,FALSE))),"",VLOOKUP($R$6&amp;$R$17&amp;$S27,Data!$A:$AZ,Data!J$1,FALSE))</f>
        <v>-</v>
      </c>
      <c r="H28" s="76" t="str">
        <f>IF(OR(ISERROR(VLOOKUP($R$6&amp;$R$17&amp;$S27,Data!$A:$AZ,Data!K$1,FALSE)),ISBLANK(VLOOKUP($R$6&amp;$R$17&amp;$S27,Data!$A:$AZ,Data!K$1,FALSE))),"",VLOOKUP($R$6&amp;$R$17&amp;$S27,Data!$A:$AZ,Data!K$1,FALSE))</f>
        <v>-</v>
      </c>
      <c r="I28" s="76" t="str">
        <f>IF(OR(ISERROR(VLOOKUP($R$6&amp;$R$17&amp;$S27,Data!$A:$AZ,Data!L$1,FALSE)),ISBLANK(VLOOKUP($R$6&amp;$R$17&amp;$S27,Data!$A:$AZ,Data!L$1,FALSE))),"",VLOOKUP($R$6&amp;$R$17&amp;$S27,Data!$A:$AZ,Data!L$1,FALSE))</f>
        <v>-</v>
      </c>
      <c r="J28" s="76" t="str">
        <f>IF(OR(ISERROR(VLOOKUP($R$6&amp;$R$17&amp;$S27,Data!$A:$AZ,Data!M$1,FALSE)),ISBLANK(VLOOKUP($R$6&amp;$R$17&amp;$S27,Data!$A:$AZ,Data!M$1,FALSE))),"",VLOOKUP($R$6&amp;$R$17&amp;$S27,Data!$A:$AZ,Data!M$1,FALSE))</f>
        <v>-</v>
      </c>
      <c r="K28" s="76" t="str">
        <f>IF(OR(ISERROR(VLOOKUP($R$6&amp;$R$17&amp;$S27,Data!$A:$AZ,Data!N$1,FALSE)),ISBLANK(VLOOKUP($R$6&amp;$R$17&amp;$S27,Data!$A:$AZ,Data!N$1,FALSE))),"",VLOOKUP($R$6&amp;$R$17&amp;$S27,Data!$A:$AZ,Data!N$1,FALSE))</f>
        <v>-</v>
      </c>
      <c r="L28" s="76" t="str">
        <f>IF(OR(ISERROR(VLOOKUP($R$6&amp;$R$17&amp;$S27,Data!$A:$AZ,Data!O$1,FALSE)),ISBLANK(VLOOKUP($R$6&amp;$R$17&amp;$S27,Data!$A:$AZ,Data!O$1,FALSE))),"",VLOOKUP($R$6&amp;$R$17&amp;$S27,Data!$A:$AZ,Data!O$1,FALSE))</f>
        <v>-</v>
      </c>
      <c r="M28" s="76" t="str">
        <f>IF(OR(ISERROR(VLOOKUP($R$6&amp;$R$17&amp;$S27,Data!$A:$AZ,Data!P$1,FALSE)),ISBLANK(VLOOKUP($R$6&amp;$R$17&amp;$S27,Data!$A:$AZ,Data!P$1,FALSE))),"",VLOOKUP($R$6&amp;$R$17&amp;$S27,Data!$A:$AZ,Data!P$1,FALSE))</f>
        <v>-</v>
      </c>
      <c r="N28" s="76" t="str">
        <f>IF(OR(ISERROR(VLOOKUP($R$6&amp;$R$17&amp;$S27,Data!$A:$AZ,Data!Q$1,FALSE)),ISBLANK(VLOOKUP($R$6&amp;$R$17&amp;$S27,Data!$A:$AZ,Data!Q$1,FALSE))),"",VLOOKUP($R$6&amp;$R$17&amp;$S27,Data!$A:$AZ,Data!Q$1,FALSE))</f>
        <v>-</v>
      </c>
      <c r="O28" s="78" t="str">
        <f>IF(OR(ISERROR(VLOOKUP($R$6&amp;$R$17&amp;$S27,Data!$A:$AZ,Data!R$1,FALSE)),ISBLANK(VLOOKUP($R$6&amp;$R$17&amp;$S27,Data!$A:$AZ,Data!R$1,FALSE))),"",VLOOKUP($R$6&amp;$R$17&amp;$S27,Data!$A:$AZ,Data!R$1,FALSE))</f>
        <v>-</v>
      </c>
      <c r="P28" s="74"/>
      <c r="Q28" s="25"/>
      <c r="R28" s="139"/>
      <c r="S28" s="83" t="s">
        <v>100</v>
      </c>
      <c r="T28" s="77" t="str">
        <f>IF(OR(ISERROR(VLOOKUP($R$6&amp;$R$17&amp;$S27,Data!$A:$AZ,Data!Y$1,FALSE)),ISBLANK(VLOOKUP($R$6&amp;$R$17&amp;$S27,Data!$A:$AZ,Data!Y$1,FALSE))),"",VLOOKUP($R$6&amp;$R$17&amp;$S27,Data!$A:$AZ,Data!Y$1,FALSE))</f>
        <v>-</v>
      </c>
      <c r="U28" s="76" t="str">
        <f>IF(OR(ISERROR(VLOOKUP($R$6&amp;$R$17&amp;$S27,Data!$A:$AZ,Data!Z$1,FALSE)),ISBLANK(VLOOKUP($R$6&amp;$R$17&amp;$S27,Data!$A:$AZ,Data!Z$1,FALSE))),"",VLOOKUP($R$6&amp;$R$17&amp;$S27,Data!$A:$AZ,Data!Z$1,FALSE))</f>
        <v>-</v>
      </c>
      <c r="V28" s="76" t="str">
        <f>IF(OR(ISERROR(VLOOKUP($R$6&amp;$R$17&amp;$S27,Data!$A:$AZ,Data!AA$1,FALSE)),ISBLANK(VLOOKUP($R$6&amp;$R$17&amp;$S27,Data!$A:$AZ,Data!AA$1,FALSE))),"",VLOOKUP($R$6&amp;$R$17&amp;$S27,Data!$A:$AZ,Data!AA$1,FALSE))</f>
        <v>-</v>
      </c>
      <c r="W28" s="76" t="str">
        <f>IF(OR(ISERROR(VLOOKUP($R$6&amp;$R$17&amp;$S27,Data!$A:$AZ,Data!AB$1,FALSE)),ISBLANK(VLOOKUP($R$6&amp;$R$17&amp;$S27,Data!$A:$AZ,Data!AB$1,FALSE))),"",VLOOKUP($R$6&amp;$R$17&amp;$S27,Data!$A:$AZ,Data!AB$1,FALSE))</f>
        <v>-</v>
      </c>
      <c r="X28" s="76" t="str">
        <f>IF(OR(ISERROR(VLOOKUP($R$6&amp;$R$17&amp;$S27,Data!$A:$AZ,Data!AC$1,FALSE)),ISBLANK(VLOOKUP($R$6&amp;$R$17&amp;$S27,Data!$A:$AZ,Data!AC$1,FALSE))),"",VLOOKUP($R$6&amp;$R$17&amp;$S27,Data!$A:$AZ,Data!AC$1,FALSE))</f>
        <v>-</v>
      </c>
      <c r="Y28" s="78" t="str">
        <f>IF(OR(ISERROR(VLOOKUP($R$6&amp;$R$17&amp;$S27,Data!$A:$AZ,Data!AD$1,FALSE)),ISBLANK(VLOOKUP($R$6&amp;$R$17&amp;$S27,Data!$A:$AZ,Data!AD$1,FALSE))),"",VLOOKUP($R$6&amp;$R$17&amp;$S27,Data!$A:$AZ,Data!AD$1,FALSE))</f>
        <v>-</v>
      </c>
      <c r="Z28" s="71"/>
      <c r="AA28" s="39"/>
      <c r="AB28" s="39"/>
      <c r="AC28" s="39"/>
      <c r="AD28" s="25"/>
      <c r="AE28" s="39"/>
      <c r="AF28" s="25"/>
      <c r="AG28" s="41"/>
      <c r="AH28" s="41"/>
      <c r="AI28" s="25"/>
      <c r="AJ28" s="25"/>
      <c r="AK28" s="25"/>
      <c r="AL28" s="25"/>
      <c r="AM28" s="25"/>
      <c r="AN28" s="25"/>
      <c r="AO28" s="25"/>
      <c r="AP28" s="25"/>
    </row>
    <row r="29" spans="1:47" s="27" customFormat="1" ht="17.100000000000001" customHeight="1" x14ac:dyDescent="0.25">
      <c r="B29" s="115"/>
      <c r="D29" s="123"/>
      <c r="E29" s="66" t="s">
        <v>98</v>
      </c>
      <c r="F29" s="143">
        <f>IF(OR(ISERROR(VLOOKUP($D$6&amp;$D$17&amp;$E29,Data!$A:$AZ,Data!B$1,FALSE)),ISBLANK(VLOOKUP($D$6&amp;$D$17&amp;$E29,Data!$A:$AZ,Data!B$1,FALSE))),"",VLOOKUP($D$6&amp;$D$17&amp;$E29,Data!$A:$AZ,Data!B$1,FALSE))</f>
        <v>0.28717201166180756</v>
      </c>
      <c r="G29" s="142"/>
      <c r="H29" s="142">
        <f>IF(OR(ISERROR(VLOOKUP($D$6&amp;$D$17&amp;$E29,Data!$A:$AZ,Data!C$1,FALSE)),ISBLANK(VLOOKUP($D$6&amp;$D$17&amp;$E29,Data!$A:$AZ,Data!C$1,FALSE))),"",VLOOKUP($D$6&amp;$D$17&amp;$E29,Data!$A:$AZ,Data!C$1,FALSE))</f>
        <v>0.40816326530612246</v>
      </c>
      <c r="I29" s="142"/>
      <c r="J29" s="142">
        <f>IF(OR(ISERROR(VLOOKUP($D$6&amp;$D$17&amp;$E29,Data!$A:$AZ,Data!D$1,FALSE)),ISBLANK(VLOOKUP($D$6&amp;$D$17&amp;$E29,Data!$A:$AZ,Data!D$1,FALSE))),"",VLOOKUP($D$6&amp;$D$17&amp;$E29,Data!$A:$AZ,Data!D$1,FALSE))</f>
        <v>0.10932944606413994</v>
      </c>
      <c r="K29" s="142"/>
      <c r="L29" s="142">
        <f>IF(OR(ISERROR(VLOOKUP($D$6&amp;$D$17&amp;$E29,Data!$A:$AZ,Data!E$1,FALSE)),ISBLANK(VLOOKUP($D$6&amp;$D$17&amp;$E29,Data!$A:$AZ,Data!E$1,FALSE))),"",VLOOKUP($D$6&amp;$D$17&amp;$E29,Data!$A:$AZ,Data!E$1,FALSE))</f>
        <v>4.2274052478134108E-2</v>
      </c>
      <c r="M29" s="142"/>
      <c r="N29" s="142">
        <f>IF(OR(ISERROR(VLOOKUP($D$6&amp;$D$17&amp;$E29,Data!$A:$AZ,Data!F$1,FALSE)),ISBLANK(VLOOKUP($D$6&amp;$D$17&amp;$E29,Data!$A:$AZ,Data!F$1,FALSE))),"",VLOOKUP($D$6&amp;$D$17&amp;$E29,Data!$A:$AZ,Data!F$1,FALSE))</f>
        <v>0.15306122448979592</v>
      </c>
      <c r="O29" s="142"/>
      <c r="P29" s="101">
        <f>IF(OR(ISERROR(VLOOKUP($D$6&amp;$D$17&amp;$E29,Data!$A:$AZ,Data!G$1,FALSE)),ISBLANK(VLOOKUP($D$6&amp;$D$17&amp;$E29,Data!$A:$AZ,Data!G$1,FALSE))),"",VLOOKUP($D$6&amp;$D$17&amp;$E29,Data!$A:$AZ,Data!G$1,FALSE))</f>
        <v>1</v>
      </c>
      <c r="Q29" s="25"/>
      <c r="R29" s="139"/>
      <c r="S29" s="106" t="s">
        <v>98</v>
      </c>
      <c r="T29" s="158">
        <f>IF(OR(ISERROR(VLOOKUP($R$6&amp;$R$17&amp;$S29,Data!$A:$AZ,Data!T$1,FALSE)),ISBLANK(VLOOKUP($R$6&amp;$R$17&amp;$S29,Data!$A:$AZ,Data!T$1,FALSE))),"",VLOOKUP($R$6&amp;$R$17&amp;$S29,Data!$A:$AZ,Data!T$1,FALSE))</f>
        <v>0.69533527696792996</v>
      </c>
      <c r="U29" s="157"/>
      <c r="V29" s="157">
        <f>IF(OR(ISERROR(VLOOKUP($R$6&amp;$R$17&amp;$S29,Data!$A:$AZ,Data!U$1,FALSE)),ISBLANK(VLOOKUP($R$6&amp;$R$17&amp;$S29,Data!$A:$AZ,Data!U$1,FALSE))),"",VLOOKUP($R$6&amp;$R$17&amp;$S29,Data!$A:$AZ,Data!U$1,FALSE))</f>
        <v>0.15160349854227406</v>
      </c>
      <c r="W29" s="157"/>
      <c r="X29" s="157">
        <f>IF(OR(ISERROR(VLOOKUP($R$6&amp;$R$17&amp;$S29,Data!$A:$AZ,Data!V$1,FALSE)),ISBLANK(VLOOKUP($R$6&amp;$R$17&amp;$S29,Data!$A:$AZ,Data!V$1,FALSE))),"",VLOOKUP($R$6&amp;$R$17&amp;$S29,Data!$A:$AZ,Data!V$1,FALSE))</f>
        <v>0.15306122448979592</v>
      </c>
      <c r="Y29" s="167"/>
      <c r="Z29" s="107">
        <f>IF(OR(ISERROR(VLOOKUP($R$6&amp;$R$17&amp;$S29,Data!$A:$AZ,Data!W$1,FALSE)),ISBLANK(VLOOKUP($R$6&amp;$R$17&amp;$S29,Data!$A:$AZ,Data!W$1,FALSE))),"",VLOOKUP($R$6&amp;$R$17&amp;$S29,Data!$A:$AZ,Data!W$1,FALSE))</f>
        <v>1</v>
      </c>
      <c r="AA29" s="39"/>
      <c r="AB29" s="39"/>
      <c r="AC29" s="39"/>
      <c r="AE29" s="39"/>
      <c r="AG29" s="40"/>
      <c r="AH29" s="40"/>
    </row>
    <row r="30" spans="1:47" s="27" customFormat="1" ht="17.100000000000001" customHeight="1" x14ac:dyDescent="0.25">
      <c r="B30" s="111"/>
      <c r="D30" s="123"/>
      <c r="E30" s="85" t="s">
        <v>100</v>
      </c>
      <c r="F30" s="77">
        <f>IF(OR(ISERROR(VLOOKUP($R$6&amp;$R$17&amp;$S29,Data!$A:$AZ,Data!I$1,FALSE)),ISBLANK(VLOOKUP($R$6&amp;$R$17&amp;$S29,Data!$A:$AZ,Data!I$1,FALSE))),"",VLOOKUP($R$6&amp;$R$17&amp;$S29,Data!$A:$AZ,Data!I$1,FALSE))</f>
        <v>0.255</v>
      </c>
      <c r="G30" s="76">
        <f>IF(OR(ISERROR(VLOOKUP($R$6&amp;$R$17&amp;$S29,Data!$A:$AZ,Data!J$1,FALSE)),ISBLANK(VLOOKUP($R$6&amp;$R$17&amp;$S29,Data!$A:$AZ,Data!J$1,FALSE))),"",VLOOKUP($R$6&amp;$R$17&amp;$S29,Data!$A:$AZ,Data!J$1,FALSE))</f>
        <v>0.32200000000000001</v>
      </c>
      <c r="H30" s="76">
        <f>IF(OR(ISERROR(VLOOKUP($R$6&amp;$R$17&amp;$S29,Data!$A:$AZ,Data!K$1,FALSE)),ISBLANK(VLOOKUP($R$6&amp;$R$17&amp;$S29,Data!$A:$AZ,Data!K$1,FALSE))),"",VLOOKUP($R$6&amp;$R$17&amp;$S29,Data!$A:$AZ,Data!K$1,FALSE))</f>
        <v>0.372</v>
      </c>
      <c r="I30" s="76">
        <f>IF(OR(ISERROR(VLOOKUP($R$6&amp;$R$17&amp;$S29,Data!$A:$AZ,Data!L$1,FALSE)),ISBLANK(VLOOKUP($R$6&amp;$R$17&amp;$S29,Data!$A:$AZ,Data!L$1,FALSE))),"",VLOOKUP($R$6&amp;$R$17&amp;$S29,Data!$A:$AZ,Data!L$1,FALSE))</f>
        <v>0.44500000000000001</v>
      </c>
      <c r="J30" s="76">
        <f>IF(OR(ISERROR(VLOOKUP($R$6&amp;$R$17&amp;$S29,Data!$A:$AZ,Data!M$1,FALSE)),ISBLANK(VLOOKUP($R$6&amp;$R$17&amp;$S29,Data!$A:$AZ,Data!M$1,FALSE))),"",VLOOKUP($R$6&amp;$R$17&amp;$S29,Data!$A:$AZ,Data!M$1,FALSE))</f>
        <v>8.7999999999999995E-2</v>
      </c>
      <c r="K30" s="76">
        <f>IF(OR(ISERROR(VLOOKUP($R$6&amp;$R$17&amp;$S29,Data!$A:$AZ,Data!N$1,FALSE)),ISBLANK(VLOOKUP($R$6&amp;$R$17&amp;$S29,Data!$A:$AZ,Data!N$1,FALSE))),"",VLOOKUP($R$6&amp;$R$17&amp;$S29,Data!$A:$AZ,Data!N$1,FALSE))</f>
        <v>0.13500000000000001</v>
      </c>
      <c r="L30" s="76">
        <f>IF(OR(ISERROR(VLOOKUP($R$6&amp;$R$17&amp;$S29,Data!$A:$AZ,Data!O$1,FALSE)),ISBLANK(VLOOKUP($R$6&amp;$R$17&amp;$S29,Data!$A:$AZ,Data!O$1,FALSE))),"",VLOOKUP($R$6&amp;$R$17&amp;$S29,Data!$A:$AZ,Data!O$1,FALSE))</f>
        <v>0.03</v>
      </c>
      <c r="M30" s="76">
        <f>IF(OR(ISERROR(VLOOKUP($R$6&amp;$R$17&amp;$S29,Data!$A:$AZ,Data!P$1,FALSE)),ISBLANK(VLOOKUP($R$6&amp;$R$17&amp;$S29,Data!$A:$AZ,Data!P$1,FALSE))),"",VLOOKUP($R$6&amp;$R$17&amp;$S29,Data!$A:$AZ,Data!P$1,FALSE))</f>
        <v>0.06</v>
      </c>
      <c r="N30" s="76">
        <f>IF(OR(ISERROR(VLOOKUP($R$6&amp;$R$17&amp;$S29,Data!$A:$AZ,Data!Q$1,FALSE)),ISBLANK(VLOOKUP($R$6&amp;$R$17&amp;$S29,Data!$A:$AZ,Data!Q$1,FALSE))),"",VLOOKUP($R$6&amp;$R$17&amp;$S29,Data!$A:$AZ,Data!Q$1,FALSE))</f>
        <v>0.128</v>
      </c>
      <c r="O30" s="78">
        <f>IF(OR(ISERROR(VLOOKUP($R$6&amp;$R$17&amp;$S29,Data!$A:$AZ,Data!R$1,FALSE)),ISBLANK(VLOOKUP($R$6&amp;$R$17&amp;$S29,Data!$A:$AZ,Data!R$1,FALSE))),"",VLOOKUP($R$6&amp;$R$17&amp;$S29,Data!$A:$AZ,Data!R$1,FALSE))</f>
        <v>0.182</v>
      </c>
      <c r="P30" s="74"/>
      <c r="Q30" s="25"/>
      <c r="R30" s="139"/>
      <c r="S30" s="83" t="s">
        <v>100</v>
      </c>
      <c r="T30" s="77">
        <f>IF(OR(ISERROR(VLOOKUP($R$6&amp;$R$17&amp;$S29,Data!$A:$AZ,Data!Y$1,FALSE)),ISBLANK(VLOOKUP($R$6&amp;$R$17&amp;$S29,Data!$A:$AZ,Data!Y$1,FALSE))),"",VLOOKUP($R$6&amp;$R$17&amp;$S29,Data!$A:$AZ,Data!Y$1,FALSE))</f>
        <v>0.66</v>
      </c>
      <c r="U30" s="76">
        <f>IF(OR(ISERROR(VLOOKUP($R$6&amp;$R$17&amp;$S29,Data!$A:$AZ,Data!Z$1,FALSE)),ISBLANK(VLOOKUP($R$6&amp;$R$17&amp;$S29,Data!$A:$AZ,Data!Z$1,FALSE))),"",VLOOKUP($R$6&amp;$R$17&amp;$S29,Data!$A:$AZ,Data!Z$1,FALSE))</f>
        <v>0.72899999999999998</v>
      </c>
      <c r="V30" s="76">
        <f>IF(OR(ISERROR(VLOOKUP($R$6&amp;$R$17&amp;$S29,Data!$A:$AZ,Data!AA$1,FALSE)),ISBLANK(VLOOKUP($R$6&amp;$R$17&amp;$S29,Data!$A:$AZ,Data!AA$1,FALSE))),"",VLOOKUP($R$6&amp;$R$17&amp;$S29,Data!$A:$AZ,Data!AA$1,FALSE))</f>
        <v>0.127</v>
      </c>
      <c r="W30" s="76">
        <f>IF(OR(ISERROR(VLOOKUP($R$6&amp;$R$17&amp;$S29,Data!$A:$AZ,Data!AB$1,FALSE)),ISBLANK(VLOOKUP($R$6&amp;$R$17&amp;$S29,Data!$A:$AZ,Data!AB$1,FALSE))),"",VLOOKUP($R$6&amp;$R$17&amp;$S29,Data!$A:$AZ,Data!AB$1,FALSE))</f>
        <v>0.18</v>
      </c>
      <c r="X30" s="76">
        <f>IF(OR(ISERROR(VLOOKUP($R$6&amp;$R$17&amp;$S29,Data!$A:$AZ,Data!AC$1,FALSE)),ISBLANK(VLOOKUP($R$6&amp;$R$17&amp;$S29,Data!$A:$AZ,Data!AC$1,FALSE))),"",VLOOKUP($R$6&amp;$R$17&amp;$S29,Data!$A:$AZ,Data!AC$1,FALSE))</f>
        <v>0.128</v>
      </c>
      <c r="Y30" s="78">
        <f>IF(OR(ISERROR(VLOOKUP($R$6&amp;$R$17&amp;$S29,Data!$A:$AZ,Data!AD$1,FALSE)),ISBLANK(VLOOKUP($R$6&amp;$R$17&amp;$S29,Data!$A:$AZ,Data!AD$1,FALSE))),"",VLOOKUP($R$6&amp;$R$17&amp;$S29,Data!$A:$AZ,Data!AD$1,FALSE))</f>
        <v>0.182</v>
      </c>
      <c r="Z30" s="71"/>
      <c r="AA30" s="39"/>
      <c r="AB30" s="39"/>
      <c r="AC30" s="39"/>
      <c r="AE30" s="39"/>
      <c r="AG30" s="40"/>
      <c r="AH30" s="40"/>
    </row>
    <row r="31" spans="1:47" s="27" customFormat="1" ht="17.100000000000001" customHeight="1" x14ac:dyDescent="0.25">
      <c r="B31" s="103"/>
      <c r="D31" s="123"/>
      <c r="E31" s="66" t="s">
        <v>6</v>
      </c>
      <c r="F31" s="143">
        <f>IF(OR(ISERROR(VLOOKUP($D$6&amp;$D$17&amp;$E31,Data!$A:$AZ,Data!B$1,FALSE)),ISBLANK(VLOOKUP($D$6&amp;$D$17&amp;$E31,Data!$A:$AZ,Data!B$1,FALSE))),"",VLOOKUP($D$6&amp;$D$17&amp;$E31,Data!$A:$AZ,Data!B$1,FALSE))</f>
        <v>0.40476190476190477</v>
      </c>
      <c r="G31" s="142"/>
      <c r="H31" s="142">
        <f>IF(OR(ISERROR(VLOOKUP($D$6&amp;$D$17&amp;$E31,Data!$A:$AZ,Data!C$1,FALSE)),ISBLANK(VLOOKUP($D$6&amp;$D$17&amp;$E31,Data!$A:$AZ,Data!C$1,FALSE))),"",VLOOKUP($D$6&amp;$D$17&amp;$E31,Data!$A:$AZ,Data!C$1,FALSE))</f>
        <v>0.32539682539682541</v>
      </c>
      <c r="I31" s="142"/>
      <c r="J31" s="142">
        <f>IF(OR(ISERROR(VLOOKUP($D$6&amp;$D$17&amp;$E31,Data!$A:$AZ,Data!D$1,FALSE)),ISBLANK(VLOOKUP($D$6&amp;$D$17&amp;$E31,Data!$A:$AZ,Data!D$1,FALSE))),"",VLOOKUP($D$6&amp;$D$17&amp;$E31,Data!$A:$AZ,Data!D$1,FALSE))</f>
        <v>6.3492063492063489E-2</v>
      </c>
      <c r="K31" s="142"/>
      <c r="L31" s="142">
        <f>IF(OR(ISERROR(VLOOKUP($D$6&amp;$D$17&amp;$E31,Data!$A:$AZ,Data!E$1,FALSE)),ISBLANK(VLOOKUP($D$6&amp;$D$17&amp;$E31,Data!$A:$AZ,Data!E$1,FALSE))),"",VLOOKUP($D$6&amp;$D$17&amp;$E31,Data!$A:$AZ,Data!E$1,FALSE))</f>
        <v>3.1746031746031744E-2</v>
      </c>
      <c r="M31" s="142"/>
      <c r="N31" s="142">
        <f>IF(OR(ISERROR(VLOOKUP($D$6&amp;$D$17&amp;$E31,Data!$A:$AZ,Data!F$1,FALSE)),ISBLANK(VLOOKUP($D$6&amp;$D$17&amp;$E31,Data!$A:$AZ,Data!F$1,FALSE))),"",VLOOKUP($D$6&amp;$D$17&amp;$E31,Data!$A:$AZ,Data!F$1,FALSE))</f>
        <v>0.17460317460317459</v>
      </c>
      <c r="O31" s="142"/>
      <c r="P31" s="101">
        <f>IF(OR(ISERROR(VLOOKUP($D$6&amp;$D$17&amp;$E31,Data!$A:$AZ,Data!G$1,FALSE)),ISBLANK(VLOOKUP($D$6&amp;$D$17&amp;$E31,Data!$A:$AZ,Data!G$1,FALSE))),"",VLOOKUP($D$6&amp;$D$17&amp;$E31,Data!$A:$AZ,Data!G$1,FALSE))</f>
        <v>1</v>
      </c>
      <c r="Q31" s="25"/>
      <c r="R31" s="139"/>
      <c r="S31" s="106" t="s">
        <v>6</v>
      </c>
      <c r="T31" s="158">
        <f>IF(OR(ISERROR(VLOOKUP($R$6&amp;$R$17&amp;$S31,Data!$A:$AZ,Data!T$1,FALSE)),ISBLANK(VLOOKUP($R$6&amp;$R$17&amp;$S31,Data!$A:$AZ,Data!T$1,FALSE))),"",VLOOKUP($R$6&amp;$R$17&amp;$S31,Data!$A:$AZ,Data!T$1,FALSE))</f>
        <v>0.73015873015873023</v>
      </c>
      <c r="U31" s="157"/>
      <c r="V31" s="157">
        <f>IF(OR(ISERROR(VLOOKUP($R$6&amp;$R$17&amp;$S31,Data!$A:$AZ,Data!U$1,FALSE)),ISBLANK(VLOOKUP($R$6&amp;$R$17&amp;$S31,Data!$A:$AZ,Data!U$1,FALSE))),"",VLOOKUP($R$6&amp;$R$17&amp;$S31,Data!$A:$AZ,Data!U$1,FALSE))</f>
        <v>9.5238095238095233E-2</v>
      </c>
      <c r="W31" s="157"/>
      <c r="X31" s="157">
        <f>IF(OR(ISERROR(VLOOKUP($R$6&amp;$R$17&amp;$S31,Data!$A:$AZ,Data!V$1,FALSE)),ISBLANK(VLOOKUP($R$6&amp;$R$17&amp;$S31,Data!$A:$AZ,Data!V$1,FALSE))),"",VLOOKUP($R$6&amp;$R$17&amp;$S31,Data!$A:$AZ,Data!V$1,FALSE))</f>
        <v>0.17460317460317459</v>
      </c>
      <c r="Y31" s="167"/>
      <c r="Z31" s="107">
        <f>IF(OR(ISERROR(VLOOKUP($R$6&amp;$R$17&amp;$S31,Data!$A:$AZ,Data!W$1,FALSE)),ISBLANK(VLOOKUP($R$6&amp;$R$17&amp;$S31,Data!$A:$AZ,Data!W$1,FALSE))),"",VLOOKUP($R$6&amp;$R$17&amp;$S31,Data!$A:$AZ,Data!W$1,FALSE))</f>
        <v>1</v>
      </c>
      <c r="AA31" s="39"/>
      <c r="AB31" s="39"/>
      <c r="AC31" s="39"/>
      <c r="AE31" s="39"/>
      <c r="AG31" s="40"/>
      <c r="AH31" s="40"/>
    </row>
    <row r="32" spans="1:47" s="23" customFormat="1" ht="17.100000000000001" customHeight="1" thickBot="1" x14ac:dyDescent="0.3">
      <c r="A32" s="27"/>
      <c r="B32" s="103"/>
      <c r="C32" s="27"/>
      <c r="D32" s="124"/>
      <c r="E32" s="84" t="s">
        <v>100</v>
      </c>
      <c r="F32" s="79">
        <f>IF(OR(ISERROR(VLOOKUP($R$6&amp;$R$17&amp;$S31,Data!$A:$AZ,Data!I$1,FALSE)),ISBLANK(VLOOKUP($R$6&amp;$R$17&amp;$S31,Data!$A:$AZ,Data!I$1,FALSE))),"",VLOOKUP($R$6&amp;$R$17&amp;$S31,Data!$A:$AZ,Data!I$1,FALSE))</f>
        <v>0.34599999999999997</v>
      </c>
      <c r="G32" s="80">
        <f>IF(OR(ISERROR(VLOOKUP($R$6&amp;$R$17&amp;$S31,Data!$A:$AZ,Data!J$1,FALSE)),ISBLANK(VLOOKUP($R$6&amp;$R$17&amp;$S31,Data!$A:$AZ,Data!J$1,FALSE))),"",VLOOKUP($R$6&amp;$R$17&amp;$S31,Data!$A:$AZ,Data!J$1,FALSE))</f>
        <v>0.46600000000000003</v>
      </c>
      <c r="H32" s="80">
        <f>IF(OR(ISERROR(VLOOKUP($R$6&amp;$R$17&amp;$S31,Data!$A:$AZ,Data!K$1,FALSE)),ISBLANK(VLOOKUP($R$6&amp;$R$17&amp;$S31,Data!$A:$AZ,Data!K$1,FALSE))),"",VLOOKUP($R$6&amp;$R$17&amp;$S31,Data!$A:$AZ,Data!K$1,FALSE))</f>
        <v>0.27100000000000002</v>
      </c>
      <c r="I32" s="80">
        <f>IF(OR(ISERROR(VLOOKUP($R$6&amp;$R$17&amp;$S31,Data!$A:$AZ,Data!L$1,FALSE)),ISBLANK(VLOOKUP($R$6&amp;$R$17&amp;$S31,Data!$A:$AZ,Data!L$1,FALSE))),"",VLOOKUP($R$6&amp;$R$17&amp;$S31,Data!$A:$AZ,Data!L$1,FALSE))</f>
        <v>0.38500000000000001</v>
      </c>
      <c r="J32" s="80">
        <f>IF(OR(ISERROR(VLOOKUP($R$6&amp;$R$17&amp;$S31,Data!$A:$AZ,Data!M$1,FALSE)),ISBLANK(VLOOKUP($R$6&amp;$R$17&amp;$S31,Data!$A:$AZ,Data!M$1,FALSE))),"",VLOOKUP($R$6&amp;$R$17&amp;$S31,Data!$A:$AZ,Data!M$1,FALSE))</f>
        <v>3.9E-2</v>
      </c>
      <c r="K32" s="80">
        <f>IF(OR(ISERROR(VLOOKUP($R$6&amp;$R$17&amp;$S31,Data!$A:$AZ,Data!N$1,FALSE)),ISBLANK(VLOOKUP($R$6&amp;$R$17&amp;$S31,Data!$A:$AZ,Data!N$1,FALSE))),"",VLOOKUP($R$6&amp;$R$17&amp;$S31,Data!$A:$AZ,Data!N$1,FALSE))</f>
        <v>0.10100000000000001</v>
      </c>
      <c r="L32" s="80">
        <f>IF(OR(ISERROR(VLOOKUP($R$6&amp;$R$17&amp;$S31,Data!$A:$AZ,Data!O$1,FALSE)),ISBLANK(VLOOKUP($R$6&amp;$R$17&amp;$S31,Data!$A:$AZ,Data!O$1,FALSE))),"",VLOOKUP($R$6&amp;$R$17&amp;$S31,Data!$A:$AZ,Data!O$1,FALSE))</f>
        <v>1.6E-2</v>
      </c>
      <c r="M32" s="80">
        <f>IF(OR(ISERROR(VLOOKUP($R$6&amp;$R$17&amp;$S31,Data!$A:$AZ,Data!P$1,FALSE)),ISBLANK(VLOOKUP($R$6&amp;$R$17&amp;$S31,Data!$A:$AZ,Data!P$1,FALSE))),"",VLOOKUP($R$6&amp;$R$17&amp;$S31,Data!$A:$AZ,Data!P$1,FALSE))</f>
        <v>6.0999999999999999E-2</v>
      </c>
      <c r="N32" s="80">
        <f>IF(OR(ISERROR(VLOOKUP($R$6&amp;$R$17&amp;$S31,Data!$A:$AZ,Data!Q$1,FALSE)),ISBLANK(VLOOKUP($R$6&amp;$R$17&amp;$S31,Data!$A:$AZ,Data!Q$1,FALSE))),"",VLOOKUP($R$6&amp;$R$17&amp;$S31,Data!$A:$AZ,Data!Q$1,FALSE))</f>
        <v>0.13300000000000001</v>
      </c>
      <c r="O32" s="81">
        <f>IF(OR(ISERROR(VLOOKUP($R$6&amp;$R$17&amp;$S31,Data!$A:$AZ,Data!R$1,FALSE)),ISBLANK(VLOOKUP($R$6&amp;$R$17&amp;$S31,Data!$A:$AZ,Data!R$1,FALSE))),"",VLOOKUP($R$6&amp;$R$17&amp;$S31,Data!$A:$AZ,Data!R$1,FALSE))</f>
        <v>0.22600000000000001</v>
      </c>
      <c r="P32" s="75"/>
      <c r="Q32" s="25"/>
      <c r="R32" s="140"/>
      <c r="S32" s="86" t="s">
        <v>100</v>
      </c>
      <c r="T32" s="79">
        <f>IF(OR(ISERROR(VLOOKUP($R$6&amp;$R$17&amp;$S31,Data!$A:$AZ,Data!Y$1,FALSE)),ISBLANK(VLOOKUP($R$6&amp;$R$17&amp;$S31,Data!$A:$AZ,Data!Y$1,FALSE))),"",VLOOKUP($R$6&amp;$R$17&amp;$S31,Data!$A:$AZ,Data!Y$1,FALSE))</f>
        <v>0.67200000000000004</v>
      </c>
      <c r="U32" s="80">
        <f>IF(OR(ISERROR(VLOOKUP($R$6&amp;$R$17&amp;$S31,Data!$A:$AZ,Data!Z$1,FALSE)),ISBLANK(VLOOKUP($R$6&amp;$R$17&amp;$S31,Data!$A:$AZ,Data!Z$1,FALSE))),"",VLOOKUP($R$6&amp;$R$17&amp;$S31,Data!$A:$AZ,Data!Z$1,FALSE))</f>
        <v>0.78100000000000003</v>
      </c>
      <c r="V32" s="80">
        <f>IF(OR(ISERROR(VLOOKUP($R$6&amp;$R$17&amp;$S31,Data!$A:$AZ,Data!AA$1,FALSE)),ISBLANK(VLOOKUP($R$6&amp;$R$17&amp;$S31,Data!$A:$AZ,Data!AA$1,FALSE))),"",VLOOKUP($R$6&amp;$R$17&amp;$S31,Data!$A:$AZ,Data!AA$1,FALSE))</f>
        <v>6.5000000000000002E-2</v>
      </c>
      <c r="W32" s="80">
        <f>IF(OR(ISERROR(VLOOKUP($R$6&amp;$R$17&amp;$S31,Data!$A:$AZ,Data!AB$1,FALSE)),ISBLANK(VLOOKUP($R$6&amp;$R$17&amp;$S31,Data!$A:$AZ,Data!AB$1,FALSE))),"",VLOOKUP($R$6&amp;$R$17&amp;$S31,Data!$A:$AZ,Data!AB$1,FALSE))</f>
        <v>0.13800000000000001</v>
      </c>
      <c r="X32" s="80">
        <f>IF(OR(ISERROR(VLOOKUP($R$6&amp;$R$17&amp;$S31,Data!$A:$AZ,Data!AC$1,FALSE)),ISBLANK(VLOOKUP($R$6&amp;$R$17&amp;$S31,Data!$A:$AZ,Data!AC$1,FALSE))),"",VLOOKUP($R$6&amp;$R$17&amp;$S31,Data!$A:$AZ,Data!AC$1,FALSE))</f>
        <v>0.13300000000000001</v>
      </c>
      <c r="Y32" s="81">
        <f>IF(OR(ISERROR(VLOOKUP($R$6&amp;$R$17&amp;$S31,Data!$A:$AZ,Data!AD$1,FALSE)),ISBLANK(VLOOKUP($R$6&amp;$R$17&amp;$S31,Data!$A:$AZ,Data!AD$1,FALSE))),"",VLOOKUP($R$6&amp;$R$17&amp;$S31,Data!$A:$AZ,Data!AD$1,FALSE))</f>
        <v>0.22600000000000001</v>
      </c>
      <c r="Z32" s="108"/>
      <c r="AA32" s="39"/>
      <c r="AB32" s="39"/>
      <c r="AC32" s="39"/>
      <c r="AD32" s="27"/>
      <c r="AE32" s="39"/>
      <c r="AF32" s="27"/>
      <c r="AG32" s="40"/>
      <c r="AH32" s="40"/>
      <c r="AI32" s="27"/>
      <c r="AJ32" s="27"/>
      <c r="AK32" s="27"/>
      <c r="AL32" s="27"/>
      <c r="AM32" s="27"/>
      <c r="AN32" s="27"/>
      <c r="AO32" s="27"/>
      <c r="AP32" s="27"/>
    </row>
    <row r="33" spans="1:42" s="23" customFormat="1" ht="17.100000000000001" customHeight="1" x14ac:dyDescent="0.25">
      <c r="A33" s="27"/>
      <c r="B33" s="61"/>
      <c r="C33" s="27"/>
      <c r="D33" s="61"/>
      <c r="E33" s="61"/>
      <c r="F33" s="61"/>
      <c r="G33" s="68"/>
      <c r="H33" s="61"/>
      <c r="I33" s="68"/>
      <c r="J33" s="61"/>
      <c r="K33" s="68"/>
      <c r="L33" s="61"/>
      <c r="M33" s="68"/>
      <c r="N33" s="61"/>
      <c r="O33" s="68"/>
      <c r="P33" s="102"/>
      <c r="Q33" s="25"/>
      <c r="R33" s="27"/>
      <c r="S33" s="27"/>
      <c r="T33" s="27"/>
      <c r="U33" s="27"/>
      <c r="V33" s="27"/>
      <c r="W33" s="27"/>
      <c r="X33" s="39"/>
      <c r="Y33" s="39"/>
      <c r="Z33" s="39"/>
      <c r="AA33" s="39"/>
      <c r="AB33" s="39"/>
      <c r="AC33" s="39"/>
      <c r="AD33" s="27"/>
      <c r="AE33" s="39"/>
      <c r="AF33" s="27"/>
      <c r="AG33" s="40"/>
      <c r="AH33" s="40"/>
      <c r="AI33" s="27"/>
      <c r="AJ33" s="27"/>
      <c r="AK33" s="27"/>
      <c r="AL33" s="27"/>
      <c r="AM33" s="27"/>
      <c r="AN33" s="27"/>
      <c r="AO33" s="27"/>
      <c r="AP33" s="27"/>
    </row>
    <row r="34" spans="1:42" s="23" customFormat="1" ht="17.100000000000001" customHeight="1" x14ac:dyDescent="0.25">
      <c r="A34" s="27"/>
      <c r="B34" s="103"/>
      <c r="C34" s="27"/>
      <c r="D34" s="109"/>
      <c r="E34" s="109"/>
      <c r="F34" s="109"/>
      <c r="G34" s="109"/>
      <c r="H34" s="109"/>
      <c r="I34" s="109"/>
      <c r="J34" s="109"/>
      <c r="K34" s="109"/>
      <c r="L34" s="109"/>
      <c r="M34" s="109"/>
      <c r="N34" s="109"/>
      <c r="O34" s="109"/>
      <c r="P34" s="109"/>
      <c r="Q34" s="25"/>
      <c r="R34" s="25"/>
      <c r="S34" s="25"/>
      <c r="T34" s="25"/>
      <c r="U34" s="25"/>
      <c r="V34" s="25"/>
      <c r="W34" s="27"/>
      <c r="X34" s="39"/>
      <c r="Y34" s="39"/>
      <c r="Z34" s="39"/>
      <c r="AA34" s="39"/>
      <c r="AB34" s="39"/>
      <c r="AC34" s="39"/>
      <c r="AD34" s="27"/>
      <c r="AE34" s="39"/>
      <c r="AF34" s="27"/>
      <c r="AG34" s="40"/>
      <c r="AH34" s="40"/>
      <c r="AI34" s="27"/>
      <c r="AJ34" s="27"/>
      <c r="AK34" s="27"/>
      <c r="AL34" s="27"/>
      <c r="AM34" s="27"/>
      <c r="AN34" s="27"/>
      <c r="AO34" s="27"/>
      <c r="AP34" s="27"/>
    </row>
    <row r="35" spans="1:42" s="23" customFormat="1" ht="17.100000000000001" customHeight="1" x14ac:dyDescent="0.25">
      <c r="A35" s="27"/>
      <c r="B35" s="103"/>
      <c r="C35" s="27"/>
      <c r="D35" s="109"/>
      <c r="E35" s="109"/>
      <c r="F35" s="109"/>
      <c r="G35" s="109"/>
      <c r="H35" s="109"/>
      <c r="I35" s="109"/>
      <c r="J35" s="109"/>
      <c r="K35" s="109"/>
      <c r="L35" s="109"/>
      <c r="M35" s="109"/>
      <c r="N35" s="109"/>
      <c r="O35" s="109"/>
      <c r="P35" s="109"/>
      <c r="Q35" s="25"/>
      <c r="R35" s="25"/>
      <c r="S35" s="25"/>
      <c r="T35" s="25"/>
      <c r="U35" s="25"/>
      <c r="V35" s="25"/>
      <c r="W35" s="27"/>
      <c r="X35" s="27"/>
      <c r="Y35" s="39"/>
      <c r="Z35" s="39"/>
      <c r="AA35" s="39"/>
      <c r="AB35" s="39"/>
      <c r="AC35" s="39"/>
      <c r="AD35" s="27"/>
      <c r="AE35" s="39"/>
      <c r="AF35" s="27"/>
      <c r="AG35" s="40"/>
      <c r="AH35" s="40"/>
      <c r="AI35" s="27"/>
      <c r="AJ35" s="27"/>
      <c r="AK35" s="27"/>
      <c r="AL35" s="27"/>
      <c r="AM35" s="27"/>
      <c r="AN35" s="27"/>
      <c r="AO35" s="27"/>
      <c r="AP35" s="27"/>
    </row>
    <row r="36" spans="1:42" s="23" customFormat="1" ht="17.100000000000001" customHeight="1" x14ac:dyDescent="0.3">
      <c r="A36" s="27"/>
      <c r="B36" s="103"/>
      <c r="C36" s="27"/>
      <c r="D36" s="109"/>
      <c r="E36" s="109"/>
      <c r="F36" s="109"/>
      <c r="G36" s="109"/>
      <c r="H36" s="109"/>
      <c r="I36" s="109"/>
      <c r="J36" s="109"/>
      <c r="K36" s="109"/>
      <c r="L36" s="109"/>
      <c r="M36" s="109"/>
      <c r="N36" s="109"/>
      <c r="O36" s="109"/>
      <c r="P36" s="109"/>
      <c r="Q36" s="25"/>
      <c r="R36" s="25"/>
      <c r="S36" s="25"/>
      <c r="T36" s="25"/>
      <c r="U36" s="25"/>
      <c r="V36" s="25"/>
      <c r="W36" s="27"/>
      <c r="X36" s="27"/>
      <c r="Y36" s="39"/>
      <c r="Z36" s="39"/>
      <c r="AA36" s="39"/>
      <c r="AB36" s="39"/>
      <c r="AC36" s="39"/>
      <c r="AD36" s="27"/>
      <c r="AE36" s="39"/>
      <c r="AF36" s="27"/>
      <c r="AG36" s="40"/>
      <c r="AH36" s="40"/>
      <c r="AI36" s="27"/>
      <c r="AJ36" s="27"/>
      <c r="AK36" s="27"/>
      <c r="AL36" s="27"/>
      <c r="AM36" s="27"/>
      <c r="AN36" s="27"/>
      <c r="AO36" s="27"/>
      <c r="AP36" s="27"/>
    </row>
    <row r="37" spans="1:42" s="16" customFormat="1" ht="17.100000000000001" customHeight="1" x14ac:dyDescent="0.3">
      <c r="A37" s="25"/>
      <c r="B37" s="103"/>
      <c r="C37" s="25"/>
      <c r="D37" s="25"/>
      <c r="E37" s="28"/>
      <c r="F37" s="25"/>
      <c r="G37" s="25"/>
      <c r="H37" s="25" t="s">
        <v>13</v>
      </c>
      <c r="I37" s="25" t="s">
        <v>14</v>
      </c>
      <c r="J37" s="25" t="s">
        <v>15</v>
      </c>
      <c r="K37" s="25" t="s">
        <v>16</v>
      </c>
      <c r="L37" s="25" t="s">
        <v>17</v>
      </c>
      <c r="M37" s="25"/>
      <c r="N37" s="25"/>
      <c r="O37" s="25"/>
      <c r="P37" s="25"/>
      <c r="Q37" s="25"/>
      <c r="R37" s="25"/>
      <c r="S37" s="25"/>
      <c r="T37" s="25"/>
      <c r="U37" s="25"/>
      <c r="V37" s="25"/>
      <c r="W37" s="27"/>
      <c r="X37" s="27"/>
      <c r="Y37" s="25"/>
      <c r="Z37" s="25"/>
      <c r="AA37" s="39"/>
      <c r="AB37" s="25"/>
      <c r="AC37" s="25"/>
      <c r="AD37" s="25"/>
      <c r="AE37" s="25"/>
      <c r="AF37" s="25"/>
      <c r="AG37" s="25"/>
      <c r="AH37" s="25"/>
      <c r="AI37" s="25"/>
      <c r="AJ37" s="25"/>
      <c r="AK37" s="25"/>
      <c r="AL37" s="25"/>
      <c r="AM37" s="25"/>
      <c r="AN37" s="25"/>
      <c r="AO37" s="25"/>
      <c r="AP37" s="25"/>
    </row>
    <row r="38" spans="1:42" s="16" customFormat="1" ht="17.100000000000001" customHeight="1" x14ac:dyDescent="0.3">
      <c r="A38" s="25"/>
      <c r="B38" s="103"/>
      <c r="C38" s="25"/>
      <c r="D38" s="25"/>
      <c r="E38" s="25" t="s">
        <v>7</v>
      </c>
      <c r="F38" s="25" t="str">
        <f>CONCATENATE(E38, " (n=",P8,")")</f>
        <v>White British (n=74944)</v>
      </c>
      <c r="G38" s="25"/>
      <c r="H38" s="64">
        <f>F17</f>
        <v>0.37670794192997437</v>
      </c>
      <c r="I38" s="64">
        <f>H17</f>
        <v>0.31845111016225447</v>
      </c>
      <c r="J38" s="64">
        <f>J17</f>
        <v>8.0940435525192145E-2</v>
      </c>
      <c r="K38" s="64">
        <f>L17</f>
        <v>5.1251601195559354E-2</v>
      </c>
      <c r="L38" s="64">
        <f>N17</f>
        <v>0.17264891118701964</v>
      </c>
      <c r="M38" s="25"/>
      <c r="N38" s="25"/>
      <c r="O38" s="25"/>
      <c r="P38" s="25"/>
      <c r="Q38" s="25"/>
      <c r="R38" s="25"/>
      <c r="S38" s="25"/>
      <c r="T38" s="25"/>
      <c r="U38" s="25"/>
      <c r="V38" s="25" t="s">
        <v>101</v>
      </c>
      <c r="W38" s="25" t="s">
        <v>119</v>
      </c>
      <c r="X38" s="25" t="s">
        <v>120</v>
      </c>
      <c r="Y38" s="25"/>
      <c r="Z38" s="25"/>
      <c r="AA38" s="39"/>
      <c r="AB38" s="25"/>
      <c r="AC38" s="25"/>
      <c r="AD38" s="25"/>
      <c r="AE38" s="25"/>
      <c r="AF38" s="25"/>
      <c r="AG38" s="25"/>
      <c r="AH38" s="25"/>
      <c r="AI38" s="25"/>
      <c r="AJ38" s="25"/>
      <c r="AK38" s="25"/>
      <c r="AL38" s="25"/>
      <c r="AM38" s="25"/>
      <c r="AN38" s="25"/>
      <c r="AO38" s="25"/>
      <c r="AP38" s="25"/>
    </row>
    <row r="39" spans="1:42" s="16" customFormat="1" ht="17.100000000000001" customHeight="1" x14ac:dyDescent="0.3">
      <c r="A39" s="25"/>
      <c r="B39" s="103"/>
      <c r="C39" s="25"/>
      <c r="D39" s="25"/>
      <c r="E39" s="25" t="s">
        <v>8</v>
      </c>
      <c r="F39" s="25" t="str">
        <f>CONCATENATE(E39, " (n=",P9,")")</f>
        <v>Black Caribbean (n=735)</v>
      </c>
      <c r="G39" s="25"/>
      <c r="H39" s="64">
        <f>F19</f>
        <v>0.27755102040816326</v>
      </c>
      <c r="I39" s="64">
        <f>H19</f>
        <v>0.36326530612244901</v>
      </c>
      <c r="J39" s="64">
        <f>J19</f>
        <v>0.14557823129251701</v>
      </c>
      <c r="K39" s="64">
        <f>L19</f>
        <v>7.0748299319727898E-2</v>
      </c>
      <c r="L39" s="64">
        <f>N19</f>
        <v>0.14285714285714285</v>
      </c>
      <c r="M39" s="25"/>
      <c r="N39" s="25"/>
      <c r="O39" s="25"/>
      <c r="P39" s="25"/>
      <c r="Q39" s="25"/>
      <c r="R39" s="25"/>
      <c r="S39" s="25" t="str">
        <f>$F$38</f>
        <v>White British (n=74944)</v>
      </c>
      <c r="T39" s="25"/>
      <c r="U39" s="25" t="s">
        <v>101</v>
      </c>
      <c r="V39" s="64">
        <f>+T17</f>
        <v>0.69515905209222884</v>
      </c>
      <c r="W39" s="43">
        <f>+T18</f>
        <v>0.69199999999999995</v>
      </c>
      <c r="X39" s="43">
        <f>+U18</f>
        <v>0.69799999999999995</v>
      </c>
      <c r="Y39" s="82">
        <f>V39-W39</f>
        <v>3.1590520922288867E-3</v>
      </c>
      <c r="Z39" s="82">
        <f>X39-V39</f>
        <v>2.8409479077711186E-3</v>
      </c>
      <c r="AA39" s="39"/>
      <c r="AB39" s="25"/>
      <c r="AC39" s="25"/>
      <c r="AD39" s="25"/>
      <c r="AE39" s="25"/>
      <c r="AF39" s="25"/>
      <c r="AG39" s="25"/>
      <c r="AH39" s="25"/>
      <c r="AI39" s="25"/>
      <c r="AJ39" s="25"/>
      <c r="AK39" s="25"/>
      <c r="AL39" s="25"/>
      <c r="AM39" s="25"/>
      <c r="AN39" s="25"/>
      <c r="AO39" s="25"/>
      <c r="AP39" s="25"/>
    </row>
    <row r="40" spans="1:42" s="16" customFormat="1" ht="17.100000000000001" customHeight="1" x14ac:dyDescent="0.3">
      <c r="A40" s="25"/>
      <c r="B40" s="28"/>
      <c r="C40" s="25"/>
      <c r="D40" s="25"/>
      <c r="E40" s="25" t="s">
        <v>9</v>
      </c>
      <c r="F40" s="25" t="str">
        <f>CONCATENATE(E40, " (n=",P10,")")</f>
        <v>Black African (n=547)</v>
      </c>
      <c r="G40" s="25"/>
      <c r="H40" s="64">
        <f>F21</f>
        <v>0.24862888482632542</v>
      </c>
      <c r="I40" s="64">
        <f>H21</f>
        <v>0.37294332723948814</v>
      </c>
      <c r="J40" s="64">
        <f>J21</f>
        <v>0.15722120658135283</v>
      </c>
      <c r="K40" s="64">
        <f>L21</f>
        <v>8.957952468007313E-2</v>
      </c>
      <c r="L40" s="64">
        <f>N21</f>
        <v>0.13162705667276051</v>
      </c>
      <c r="M40" s="25"/>
      <c r="N40" s="25"/>
      <c r="O40" s="25"/>
      <c r="P40" s="25"/>
      <c r="Q40" s="25"/>
      <c r="R40" s="25"/>
      <c r="S40" s="25"/>
      <c r="T40" s="25"/>
      <c r="U40" s="25" t="s">
        <v>102</v>
      </c>
      <c r="V40" s="64">
        <f>+V17</f>
        <v>0.1321920367207515</v>
      </c>
      <c r="W40" s="43">
        <f>+V18</f>
        <v>0.13</v>
      </c>
      <c r="X40" s="43">
        <f>+W18</f>
        <v>0.13500000000000001</v>
      </c>
      <c r="Y40" s="82">
        <f t="shared" ref="Y40:Y50" si="0">V40-W40</f>
        <v>2.1920367207514946E-3</v>
      </c>
      <c r="Z40" s="82">
        <f t="shared" ref="Z40:Z50" si="1">X40-V40</f>
        <v>2.8079632792485099E-3</v>
      </c>
      <c r="AA40" s="39"/>
      <c r="AB40" s="25"/>
      <c r="AC40" s="25"/>
      <c r="AD40" s="25"/>
      <c r="AE40" s="25"/>
      <c r="AF40" s="25"/>
      <c r="AG40" s="25"/>
      <c r="AH40" s="25"/>
      <c r="AI40" s="25"/>
      <c r="AJ40" s="25"/>
      <c r="AK40" s="25"/>
      <c r="AL40" s="25"/>
      <c r="AM40" s="25"/>
      <c r="AN40" s="25"/>
      <c r="AO40" s="25"/>
      <c r="AP40" s="25"/>
    </row>
    <row r="41" spans="1:42" s="16" customFormat="1" ht="17.100000000000001" customHeight="1" x14ac:dyDescent="0.3">
      <c r="A41" s="25"/>
      <c r="B41" s="28"/>
      <c r="C41" s="25"/>
      <c r="D41" s="25"/>
      <c r="E41" s="25" t="s">
        <v>10</v>
      </c>
      <c r="F41" s="25" t="str">
        <f>CONCATENATE(E41, " (n=",P11,")")</f>
        <v>Asian - Indian (n=1135)</v>
      </c>
      <c r="G41" s="25"/>
      <c r="H41" s="64">
        <f>F23</f>
        <v>0.32775330396475771</v>
      </c>
      <c r="I41" s="64">
        <f>H23</f>
        <v>0.35859030837004408</v>
      </c>
      <c r="J41" s="64">
        <f>J23</f>
        <v>9.9559471365638766E-2</v>
      </c>
      <c r="K41" s="64">
        <f>L23</f>
        <v>4.6696035242290747E-2</v>
      </c>
      <c r="L41" s="64">
        <f>N23</f>
        <v>0.16740088105726872</v>
      </c>
      <c r="M41" s="25"/>
      <c r="N41" s="25"/>
      <c r="O41" s="25"/>
      <c r="P41" s="25"/>
      <c r="Q41" s="25"/>
      <c r="R41" s="25"/>
      <c r="S41" s="25"/>
      <c r="T41" s="25"/>
      <c r="U41" s="25" t="s">
        <v>17</v>
      </c>
      <c r="V41" s="64">
        <f>+X17</f>
        <v>0.17264891118701964</v>
      </c>
      <c r="W41" s="43">
        <f>+X18</f>
        <v>0.17</v>
      </c>
      <c r="X41" s="43">
        <f>+Y18</f>
        <v>0.17499999999999999</v>
      </c>
      <c r="Y41" s="82">
        <f t="shared" si="0"/>
        <v>2.6489111870196258E-3</v>
      </c>
      <c r="Z41" s="82">
        <f t="shared" si="1"/>
        <v>2.3510888129803509E-3</v>
      </c>
      <c r="AA41" s="39"/>
      <c r="AB41" s="25"/>
      <c r="AC41" s="25"/>
      <c r="AD41" s="25"/>
      <c r="AE41" s="25"/>
      <c r="AF41" s="25"/>
      <c r="AG41" s="25"/>
      <c r="AH41" s="25"/>
      <c r="AI41" s="25"/>
      <c r="AJ41" s="25"/>
      <c r="AK41" s="25"/>
      <c r="AL41" s="25"/>
      <c r="AM41" s="25"/>
      <c r="AN41" s="25"/>
      <c r="AO41" s="25"/>
      <c r="AP41" s="25"/>
    </row>
    <row r="42" spans="1:42" s="23" customFormat="1" ht="17.100000000000001" customHeight="1" x14ac:dyDescent="0.3">
      <c r="A42" s="27"/>
      <c r="B42" s="28"/>
      <c r="C42" s="27"/>
      <c r="D42" s="25" t="s">
        <v>11</v>
      </c>
      <c r="E42" s="25" t="str">
        <f>CONCATENATE(D42, " (n=",P12,")")</f>
        <v>Asian - Pakistani (n=-)</v>
      </c>
      <c r="F42" s="41" t="str">
        <f>IF(F25="-"," ",E42)</f>
        <v xml:space="preserve"> </v>
      </c>
      <c r="G42" s="41"/>
      <c r="H42" s="64" t="str">
        <f>F25</f>
        <v>-</v>
      </c>
      <c r="I42" s="64" t="str">
        <f>H25</f>
        <v>-</v>
      </c>
      <c r="J42" s="64" t="str">
        <f>J25</f>
        <v>-</v>
      </c>
      <c r="K42" s="64" t="str">
        <f>L25</f>
        <v>-</v>
      </c>
      <c r="L42" s="64" t="str">
        <f>N25</f>
        <v>-</v>
      </c>
      <c r="M42" s="25"/>
      <c r="N42" s="25"/>
      <c r="O42" s="25"/>
      <c r="P42" s="25"/>
      <c r="Q42" s="25"/>
      <c r="R42" s="25"/>
      <c r="S42" s="25" t="str">
        <f>$F$39</f>
        <v>Black Caribbean (n=735)</v>
      </c>
      <c r="T42" s="25"/>
      <c r="U42" s="25" t="s">
        <v>101</v>
      </c>
      <c r="V42" s="64">
        <f>+T19</f>
        <v>0.64081632653061227</v>
      </c>
      <c r="W42" s="43">
        <f>+T20</f>
        <v>0.60499999999999998</v>
      </c>
      <c r="X42" s="43">
        <f>+U20</f>
        <v>0.67500000000000004</v>
      </c>
      <c r="Y42" s="82">
        <f t="shared" si="0"/>
        <v>3.5816326530612286E-2</v>
      </c>
      <c r="Z42" s="82">
        <f t="shared" si="1"/>
        <v>3.4183673469387776E-2</v>
      </c>
      <c r="AA42" s="39"/>
      <c r="AB42" s="27"/>
      <c r="AC42" s="27"/>
      <c r="AD42" s="27"/>
      <c r="AE42" s="27"/>
      <c r="AF42" s="27"/>
      <c r="AG42" s="27"/>
      <c r="AH42" s="27"/>
      <c r="AI42" s="27"/>
      <c r="AJ42" s="27"/>
      <c r="AK42" s="27"/>
      <c r="AL42" s="27"/>
      <c r="AM42" s="27"/>
      <c r="AN42" s="27"/>
      <c r="AO42" s="27"/>
      <c r="AP42" s="27"/>
    </row>
    <row r="43" spans="1:42" s="16" customFormat="1" ht="17.100000000000001" customHeight="1" x14ac:dyDescent="0.3">
      <c r="A43" s="25"/>
      <c r="B43" s="28"/>
      <c r="C43" s="25"/>
      <c r="D43" s="25" t="s">
        <v>12</v>
      </c>
      <c r="E43" s="25" t="str">
        <f>CONCATENATE(D43, " (n=",P13,")")</f>
        <v>Asian - Bangladeshi (n=-)</v>
      </c>
      <c r="F43" s="41" t="str">
        <f>IF(F27="-"," ",E43)</f>
        <v xml:space="preserve"> </v>
      </c>
      <c r="G43" s="41"/>
      <c r="H43" s="64" t="str">
        <f>F27</f>
        <v>-</v>
      </c>
      <c r="I43" s="64" t="str">
        <f>H27</f>
        <v>-</v>
      </c>
      <c r="J43" s="64" t="str">
        <f>J27</f>
        <v>-</v>
      </c>
      <c r="K43" s="64" t="str">
        <f>L27</f>
        <v>-</v>
      </c>
      <c r="L43" s="64" t="str">
        <f>N27</f>
        <v>-</v>
      </c>
      <c r="M43" s="25"/>
      <c r="N43" s="25"/>
      <c r="O43" s="25"/>
      <c r="P43" s="25"/>
      <c r="Q43" s="25"/>
      <c r="R43" s="25"/>
      <c r="S43" s="25"/>
      <c r="T43" s="25"/>
      <c r="U43" s="25" t="s">
        <v>102</v>
      </c>
      <c r="V43" s="64">
        <f>+V19</f>
        <v>0.21632653061224491</v>
      </c>
      <c r="W43" s="43">
        <f>+V20</f>
        <v>0.188</v>
      </c>
      <c r="X43" s="43">
        <f>+W20</f>
        <v>0.248</v>
      </c>
      <c r="Y43" s="82">
        <f t="shared" si="0"/>
        <v>2.832653061224491E-2</v>
      </c>
      <c r="Z43" s="82">
        <f t="shared" si="1"/>
        <v>3.1673469387755088E-2</v>
      </c>
      <c r="AA43" s="39"/>
      <c r="AB43" s="25"/>
      <c r="AC43" s="25"/>
      <c r="AD43" s="25"/>
      <c r="AE43" s="25"/>
      <c r="AF43" s="25"/>
      <c r="AG43" s="25"/>
      <c r="AH43" s="25"/>
      <c r="AI43" s="25"/>
      <c r="AJ43" s="25"/>
      <c r="AK43" s="25"/>
      <c r="AL43" s="25"/>
      <c r="AM43" s="25"/>
      <c r="AN43" s="25"/>
      <c r="AO43" s="25"/>
      <c r="AP43" s="25"/>
    </row>
    <row r="44" spans="1:42" s="16" customFormat="1" ht="17.100000000000001" customHeight="1" x14ac:dyDescent="0.3">
      <c r="A44" s="25"/>
      <c r="B44" s="28"/>
      <c r="C44" s="25"/>
      <c r="D44" s="28" t="s">
        <v>99</v>
      </c>
      <c r="E44" s="25" t="str">
        <f>CONCATENATE(D44, " (n=",P14,")")</f>
        <v>Pakistani &amp; Bangladeshi (n=686)</v>
      </c>
      <c r="F44" s="41" t="str">
        <f>IF(F29="-"," ",E44)</f>
        <v>Pakistani &amp; Bangladeshi (n=686)</v>
      </c>
      <c r="G44" s="41"/>
      <c r="H44" s="64">
        <f>F29</f>
        <v>0.28717201166180756</v>
      </c>
      <c r="I44" s="64">
        <f>H29</f>
        <v>0.40816326530612246</v>
      </c>
      <c r="J44" s="64">
        <f>J29</f>
        <v>0.10932944606413994</v>
      </c>
      <c r="K44" s="64">
        <f>L29</f>
        <v>4.2274052478134108E-2</v>
      </c>
      <c r="L44" s="64">
        <f>N29</f>
        <v>0.15306122448979592</v>
      </c>
      <c r="M44" s="25"/>
      <c r="N44" s="25"/>
      <c r="O44" s="25"/>
      <c r="P44" s="25"/>
      <c r="Q44" s="25"/>
      <c r="R44" s="25"/>
      <c r="S44" s="25"/>
      <c r="T44" s="25"/>
      <c r="U44" s="25" t="s">
        <v>17</v>
      </c>
      <c r="V44" s="64">
        <f>+X19</f>
        <v>0.14285714285714285</v>
      </c>
      <c r="W44" s="43">
        <f>+X20</f>
        <v>0.11899999999999999</v>
      </c>
      <c r="X44" s="43">
        <f>+Y20</f>
        <v>0.17</v>
      </c>
      <c r="Y44" s="82">
        <f t="shared" si="0"/>
        <v>2.3857142857142855E-2</v>
      </c>
      <c r="Z44" s="82">
        <f t="shared" si="1"/>
        <v>2.7142857142857163E-2</v>
      </c>
      <c r="AA44" s="39"/>
      <c r="AB44" s="25"/>
      <c r="AC44" s="25"/>
      <c r="AD44" s="25"/>
      <c r="AE44" s="25"/>
      <c r="AF44" s="25"/>
      <c r="AG44" s="25"/>
      <c r="AH44" s="25"/>
      <c r="AI44" s="25"/>
      <c r="AJ44" s="25"/>
      <c r="AK44" s="25"/>
      <c r="AL44" s="25"/>
      <c r="AM44" s="25"/>
      <c r="AN44" s="25"/>
      <c r="AO44" s="25"/>
      <c r="AP44" s="25"/>
    </row>
    <row r="45" spans="1:42" s="16" customFormat="1" ht="17.100000000000001" customHeight="1" x14ac:dyDescent="0.25">
      <c r="A45" s="25"/>
      <c r="B45" s="28"/>
      <c r="C45" s="25"/>
      <c r="D45" s="25"/>
      <c r="E45" s="25" t="s">
        <v>6</v>
      </c>
      <c r="F45" s="25" t="str">
        <f>CONCATENATE(E45, " (n=",P15,")")</f>
        <v>Chinese (n=252)</v>
      </c>
      <c r="G45" s="25"/>
      <c r="H45" s="64">
        <f>F31</f>
        <v>0.40476190476190477</v>
      </c>
      <c r="I45" s="64">
        <f>H31</f>
        <v>0.32539682539682541</v>
      </c>
      <c r="J45" s="64">
        <f>J31</f>
        <v>6.3492063492063489E-2</v>
      </c>
      <c r="K45" s="64">
        <f>L31</f>
        <v>3.1746031746031744E-2</v>
      </c>
      <c r="L45" s="64">
        <f>N31</f>
        <v>0.17460317460317459</v>
      </c>
      <c r="M45" s="25"/>
      <c r="N45" s="25"/>
      <c r="O45" s="25"/>
      <c r="P45" s="25"/>
      <c r="Q45" s="25"/>
      <c r="R45" s="25"/>
      <c r="S45" s="25" t="str">
        <f>$F$40</f>
        <v>Black African (n=547)</v>
      </c>
      <c r="T45" s="25"/>
      <c r="U45" s="25" t="s">
        <v>101</v>
      </c>
      <c r="V45" s="64">
        <f>+T21</f>
        <v>0.62157221206581359</v>
      </c>
      <c r="W45" s="43">
        <f>+T22</f>
        <v>0.57999999999999996</v>
      </c>
      <c r="X45" s="43">
        <f>+U22</f>
        <v>0.66100000000000003</v>
      </c>
      <c r="Y45" s="82">
        <f t="shared" si="0"/>
        <v>4.157221206581363E-2</v>
      </c>
      <c r="Z45" s="82">
        <f t="shared" si="1"/>
        <v>3.9427787934186442E-2</v>
      </c>
      <c r="AA45" s="39"/>
      <c r="AB45" s="25"/>
      <c r="AC45" s="25"/>
      <c r="AD45" s="25"/>
      <c r="AE45" s="25"/>
      <c r="AF45" s="25"/>
      <c r="AG45" s="25"/>
      <c r="AH45" s="25"/>
      <c r="AI45" s="25"/>
      <c r="AJ45" s="25"/>
      <c r="AK45" s="25"/>
      <c r="AL45" s="25"/>
      <c r="AM45" s="25"/>
      <c r="AN45" s="25"/>
      <c r="AO45" s="25"/>
      <c r="AP45" s="25"/>
    </row>
    <row r="46" spans="1:42" s="16" customFormat="1" ht="17.100000000000001" customHeight="1" x14ac:dyDescent="0.25">
      <c r="A46" s="25"/>
      <c r="B46" s="28"/>
      <c r="C46" s="25"/>
      <c r="D46" s="25"/>
      <c r="E46" s="25"/>
      <c r="F46" s="25"/>
      <c r="G46" s="25"/>
      <c r="H46" s="64"/>
      <c r="I46" s="64"/>
      <c r="J46" s="64"/>
      <c r="K46" s="64"/>
      <c r="L46" s="64"/>
      <c r="M46" s="25"/>
      <c r="N46" s="25"/>
      <c r="O46" s="25"/>
      <c r="P46" s="25"/>
      <c r="Q46" s="25"/>
      <c r="R46" s="25"/>
      <c r="S46" s="25"/>
      <c r="T46" s="25"/>
      <c r="U46" s="25" t="s">
        <v>102</v>
      </c>
      <c r="V46" s="64">
        <f>+V21</f>
        <v>0.24680073126142596</v>
      </c>
      <c r="W46" s="43">
        <f>+V22</f>
        <v>0.21299999999999999</v>
      </c>
      <c r="X46" s="43">
        <f>+W22</f>
        <v>0.28499999999999998</v>
      </c>
      <c r="Y46" s="82">
        <f t="shared" si="0"/>
        <v>3.3800731261425965E-2</v>
      </c>
      <c r="Z46" s="82">
        <f t="shared" si="1"/>
        <v>3.8199268738574016E-2</v>
      </c>
      <c r="AA46" s="39"/>
      <c r="AB46" s="25"/>
      <c r="AC46" s="25"/>
      <c r="AD46" s="25"/>
      <c r="AE46" s="25"/>
      <c r="AF46" s="25"/>
      <c r="AG46" s="25"/>
      <c r="AH46" s="25"/>
      <c r="AI46" s="25"/>
      <c r="AJ46" s="25"/>
      <c r="AK46" s="25"/>
      <c r="AL46" s="25"/>
      <c r="AM46" s="25"/>
      <c r="AN46" s="25"/>
      <c r="AO46" s="25"/>
      <c r="AP46" s="25"/>
    </row>
    <row r="47" spans="1:42" ht="17.100000000000001" customHeight="1" x14ac:dyDescent="0.25">
      <c r="D47" s="25"/>
      <c r="E47" s="63"/>
      <c r="U47" s="25" t="s">
        <v>17</v>
      </c>
      <c r="V47" s="64">
        <f>+X21</f>
        <v>0.13162705667276051</v>
      </c>
      <c r="W47" s="43">
        <f>+X22</f>
        <v>0.106</v>
      </c>
      <c r="X47" s="43">
        <f>+Y22</f>
        <v>0.16300000000000001</v>
      </c>
      <c r="Y47" s="82">
        <f t="shared" si="0"/>
        <v>2.5627056672760509E-2</v>
      </c>
      <c r="Z47" s="82">
        <f t="shared" si="1"/>
        <v>3.13729433272395E-2</v>
      </c>
      <c r="AA47" s="39"/>
    </row>
    <row r="48" spans="1:42" ht="17.100000000000001" customHeight="1" x14ac:dyDescent="0.25">
      <c r="D48" s="25"/>
      <c r="S48" s="25" t="str">
        <f>$F$41</f>
        <v>Asian - Indian (n=1135)</v>
      </c>
      <c r="U48" s="25" t="s">
        <v>101</v>
      </c>
      <c r="V48" s="64">
        <f>+T23</f>
        <v>0.68634361233480179</v>
      </c>
      <c r="W48" s="43">
        <f>+T24</f>
        <v>0.65900000000000003</v>
      </c>
      <c r="X48" s="43">
        <f>+U24</f>
        <v>0.71299999999999997</v>
      </c>
      <c r="Y48" s="82">
        <f t="shared" si="0"/>
        <v>2.7343612334801759E-2</v>
      </c>
      <c r="Z48" s="82">
        <f t="shared" si="1"/>
        <v>2.6656387665198178E-2</v>
      </c>
      <c r="AA48" s="39"/>
    </row>
    <row r="49" spans="4:27" ht="17.100000000000001" customHeight="1" x14ac:dyDescent="0.25">
      <c r="D49" s="25"/>
      <c r="F49" s="41"/>
      <c r="G49" s="41"/>
      <c r="H49" s="41"/>
      <c r="I49" s="41"/>
      <c r="J49" s="41"/>
      <c r="K49" s="41"/>
      <c r="L49" s="41"/>
      <c r="M49" s="41"/>
      <c r="N49" s="41"/>
      <c r="O49" s="41"/>
      <c r="R49" s="41"/>
      <c r="U49" s="25" t="s">
        <v>102</v>
      </c>
      <c r="V49" s="64">
        <f>+V23</f>
        <v>0.14625550660792952</v>
      </c>
      <c r="W49" s="43">
        <f>+V24</f>
        <v>0.127</v>
      </c>
      <c r="X49" s="43">
        <f>+W24</f>
        <v>0.16800000000000001</v>
      </c>
      <c r="Y49" s="82">
        <f t="shared" si="0"/>
        <v>1.9255506607929518E-2</v>
      </c>
      <c r="Z49" s="82">
        <f t="shared" si="1"/>
        <v>2.1744493392070491E-2</v>
      </c>
      <c r="AA49" s="39"/>
    </row>
    <row r="50" spans="4:27" ht="17.100000000000001" customHeight="1" x14ac:dyDescent="0.25">
      <c r="D50" s="25"/>
      <c r="F50" s="41"/>
      <c r="G50" s="41"/>
      <c r="H50" s="41"/>
      <c r="I50" s="41"/>
      <c r="J50" s="41"/>
      <c r="K50" s="41"/>
      <c r="L50" s="41"/>
      <c r="M50" s="41"/>
      <c r="N50" s="41"/>
      <c r="O50" s="41"/>
      <c r="R50" s="41"/>
      <c r="U50" s="25" t="s">
        <v>17</v>
      </c>
      <c r="V50" s="64">
        <f>+X23</f>
        <v>0.16740088105726872</v>
      </c>
      <c r="W50" s="43">
        <f>+X24</f>
        <v>0.14699999999999999</v>
      </c>
      <c r="X50" s="43">
        <f>+Y24</f>
        <v>0.19</v>
      </c>
      <c r="Y50" s="82">
        <f t="shared" si="0"/>
        <v>2.0400881057268727E-2</v>
      </c>
      <c r="Z50" s="82">
        <f t="shared" si="1"/>
        <v>2.2599118942731283E-2</v>
      </c>
    </row>
    <row r="51" spans="4:27" ht="17.100000000000001" customHeight="1" x14ac:dyDescent="0.25">
      <c r="D51" s="25"/>
      <c r="F51" s="41"/>
      <c r="G51" s="41"/>
      <c r="H51" s="41"/>
      <c r="I51" s="41"/>
      <c r="J51" s="41"/>
      <c r="K51" s="41"/>
      <c r="L51" s="41"/>
      <c r="M51" s="41"/>
      <c r="N51" s="41"/>
      <c r="O51" s="41"/>
      <c r="R51" s="41"/>
      <c r="S51" s="43" t="str">
        <f>$F$42</f>
        <v xml:space="preserve"> </v>
      </c>
      <c r="U51" s="25" t="str">
        <f>IF(S$51=" ","","Early")</f>
        <v/>
      </c>
      <c r="V51" s="64" t="str">
        <f>+T25</f>
        <v>-</v>
      </c>
      <c r="W51" s="110" t="str">
        <f>+T26</f>
        <v>-</v>
      </c>
      <c r="X51" s="110" t="str">
        <f>+U26</f>
        <v>-</v>
      </c>
      <c r="Y51" s="82" t="str">
        <f t="shared" ref="Y51:Y59" si="2">IFERROR(V51-W51,"")</f>
        <v/>
      </c>
      <c r="Z51" s="82" t="str">
        <f t="shared" ref="Z51:Z59" si="3">IFERROR(X51-V51,"")</f>
        <v/>
      </c>
    </row>
    <row r="52" spans="4:27" ht="17.100000000000001" customHeight="1" x14ac:dyDescent="0.25">
      <c r="D52" s="25"/>
      <c r="R52" s="41"/>
      <c r="S52" s="25" t="s">
        <v>33</v>
      </c>
      <c r="U52" s="25" t="str">
        <f>IF(S$51=" ","","Late")</f>
        <v/>
      </c>
      <c r="V52" s="64" t="str">
        <f>+V25</f>
        <v>-</v>
      </c>
      <c r="W52" s="110" t="str">
        <f>+V26</f>
        <v>-</v>
      </c>
      <c r="X52" s="110" t="str">
        <f>+W26</f>
        <v>-</v>
      </c>
      <c r="Y52" s="82" t="str">
        <f t="shared" si="2"/>
        <v/>
      </c>
      <c r="Z52" s="82" t="str">
        <f t="shared" si="3"/>
        <v/>
      </c>
    </row>
    <row r="53" spans="4:27" ht="17.100000000000001" customHeight="1" x14ac:dyDescent="0.25">
      <c r="D53" s="25"/>
      <c r="F53" s="41"/>
      <c r="G53" s="41"/>
      <c r="H53" s="41"/>
      <c r="I53" s="41"/>
      <c r="J53" s="41"/>
      <c r="K53" s="41"/>
      <c r="L53" s="41"/>
      <c r="M53" s="41"/>
      <c r="N53" s="41"/>
      <c r="O53" s="41"/>
      <c r="U53" s="25" t="str">
        <f>IF(S$51=" ","","Stage unknown")</f>
        <v/>
      </c>
      <c r="V53" s="64" t="str">
        <f>+X25</f>
        <v>-</v>
      </c>
      <c r="W53" s="110" t="str">
        <f>+X26</f>
        <v>-</v>
      </c>
      <c r="X53" s="110" t="str">
        <f>+Y26</f>
        <v>-</v>
      </c>
      <c r="Y53" s="82" t="str">
        <f t="shared" si="2"/>
        <v/>
      </c>
      <c r="Z53" s="82" t="str">
        <f t="shared" si="3"/>
        <v/>
      </c>
    </row>
    <row r="54" spans="4:27" ht="17.100000000000001" customHeight="1" x14ac:dyDescent="0.25">
      <c r="D54" s="25"/>
      <c r="F54" s="41"/>
      <c r="G54" s="41"/>
      <c r="H54" s="41"/>
      <c r="I54" s="41"/>
      <c r="J54" s="41"/>
      <c r="K54" s="41"/>
      <c r="L54" s="41"/>
      <c r="M54" s="41"/>
      <c r="N54" s="41"/>
      <c r="O54" s="41"/>
      <c r="S54" s="43" t="str">
        <f>$F$43</f>
        <v xml:space="preserve"> </v>
      </c>
      <c r="U54" s="25" t="str">
        <f>IF(S$54=" ","","Early")</f>
        <v/>
      </c>
      <c r="V54" s="110" t="str">
        <f>+T27</f>
        <v>-</v>
      </c>
      <c r="W54" s="110" t="str">
        <f>+T28</f>
        <v>-</v>
      </c>
      <c r="X54" s="110" t="str">
        <f>+U28</f>
        <v>-</v>
      </c>
      <c r="Y54" s="82" t="str">
        <f t="shared" si="2"/>
        <v/>
      </c>
      <c r="Z54" s="82" t="str">
        <f t="shared" si="3"/>
        <v/>
      </c>
    </row>
    <row r="55" spans="4:27" ht="17.100000000000001" customHeight="1" x14ac:dyDescent="0.25">
      <c r="F55" s="41"/>
      <c r="G55" s="41"/>
      <c r="H55" s="41"/>
      <c r="I55" s="41"/>
      <c r="J55" s="41"/>
      <c r="K55" s="41"/>
      <c r="L55" s="41"/>
      <c r="M55" s="41"/>
      <c r="N55" s="41"/>
      <c r="O55" s="41"/>
      <c r="U55" s="25" t="str">
        <f>IF(S$54=" ","","Late")</f>
        <v/>
      </c>
      <c r="V55" s="110" t="str">
        <f>+V27</f>
        <v>-</v>
      </c>
      <c r="W55" s="110" t="str">
        <f>+V28</f>
        <v>-</v>
      </c>
      <c r="X55" s="110" t="str">
        <f>+W28</f>
        <v>-</v>
      </c>
      <c r="Y55" s="82" t="str">
        <f t="shared" si="2"/>
        <v/>
      </c>
      <c r="Z55" s="82" t="str">
        <f t="shared" si="3"/>
        <v/>
      </c>
    </row>
    <row r="56" spans="4:27" ht="17.100000000000001" customHeight="1" x14ac:dyDescent="0.25">
      <c r="U56" s="25" t="str">
        <f>IF(S$54=" ","","Stage unknown")</f>
        <v/>
      </c>
      <c r="V56" s="110" t="str">
        <f>+X27</f>
        <v>-</v>
      </c>
      <c r="W56" s="110" t="str">
        <f>+X28</f>
        <v>-</v>
      </c>
      <c r="X56" s="110" t="str">
        <f>+Y28</f>
        <v>-</v>
      </c>
      <c r="Y56" s="82" t="str">
        <f t="shared" si="2"/>
        <v/>
      </c>
      <c r="Z56" s="82" t="str">
        <f t="shared" si="3"/>
        <v/>
      </c>
    </row>
    <row r="57" spans="4:27" ht="17.100000000000001" customHeight="1" x14ac:dyDescent="0.25">
      <c r="F57" s="41"/>
      <c r="G57" s="41"/>
      <c r="H57" s="41"/>
      <c r="I57" s="41"/>
      <c r="J57" s="41"/>
      <c r="K57" s="41"/>
      <c r="L57" s="41"/>
      <c r="M57" s="41"/>
      <c r="N57" s="41"/>
      <c r="O57" s="41"/>
      <c r="S57" s="43" t="str">
        <f>$F$44</f>
        <v>Pakistani &amp; Bangladeshi (n=686)</v>
      </c>
      <c r="U57" s="25" t="str">
        <f>IF(S$57=" ","","Early")</f>
        <v>Early</v>
      </c>
      <c r="V57" s="64">
        <f>+T29</f>
        <v>0.69533527696792996</v>
      </c>
      <c r="W57" s="43">
        <f>+T30</f>
        <v>0.66</v>
      </c>
      <c r="X57" s="43">
        <f>+U30</f>
        <v>0.72899999999999998</v>
      </c>
      <c r="Y57" s="82">
        <f t="shared" si="2"/>
        <v>3.5335276967929929E-2</v>
      </c>
      <c r="Z57" s="82">
        <f t="shared" si="3"/>
        <v>3.3664723032070021E-2</v>
      </c>
    </row>
    <row r="58" spans="4:27" ht="17.100000000000001" customHeight="1" x14ac:dyDescent="0.25">
      <c r="F58" s="41"/>
      <c r="G58" s="41"/>
      <c r="H58" s="41"/>
      <c r="I58" s="41"/>
      <c r="J58" s="41"/>
      <c r="K58" s="41"/>
      <c r="L58" s="41"/>
      <c r="M58" s="41"/>
      <c r="N58" s="41"/>
      <c r="O58" s="41"/>
      <c r="U58" s="25" t="str">
        <f>IF(S$57=" ","","Late")</f>
        <v>Late</v>
      </c>
      <c r="V58" s="64">
        <f>+V29</f>
        <v>0.15160349854227406</v>
      </c>
      <c r="W58" s="43">
        <f>+V30</f>
        <v>0.127</v>
      </c>
      <c r="X58" s="43">
        <f>+W30</f>
        <v>0.18</v>
      </c>
      <c r="Y58" s="82">
        <f t="shared" si="2"/>
        <v>2.460349854227406E-2</v>
      </c>
      <c r="Z58" s="82">
        <f t="shared" si="3"/>
        <v>2.8396501457725931E-2</v>
      </c>
    </row>
    <row r="59" spans="4:27" ht="17.100000000000001" customHeight="1" x14ac:dyDescent="0.25">
      <c r="F59" s="41"/>
      <c r="G59" s="41"/>
      <c r="H59" s="41"/>
      <c r="I59" s="41"/>
      <c r="J59" s="41"/>
      <c r="K59" s="41"/>
      <c r="L59" s="41"/>
      <c r="M59" s="41"/>
      <c r="N59" s="41"/>
      <c r="O59" s="41"/>
      <c r="U59" s="25" t="str">
        <f>IF(S$57=" ","","Stage unknown")</f>
        <v>Stage unknown</v>
      </c>
      <c r="V59" s="64">
        <f>+X29</f>
        <v>0.15306122448979592</v>
      </c>
      <c r="W59" s="43">
        <f>+X30</f>
        <v>0.128</v>
      </c>
      <c r="X59" s="43">
        <f>+Y30</f>
        <v>0.182</v>
      </c>
      <c r="Y59" s="82">
        <f t="shared" si="2"/>
        <v>2.5061224489795919E-2</v>
      </c>
      <c r="Z59" s="82">
        <f t="shared" si="3"/>
        <v>2.8938775510204073E-2</v>
      </c>
    </row>
    <row r="60" spans="4:27" ht="17.100000000000001" customHeight="1" x14ac:dyDescent="0.25">
      <c r="F60" s="41"/>
      <c r="G60" s="41"/>
      <c r="H60" s="41"/>
      <c r="I60" s="41"/>
      <c r="J60" s="41"/>
      <c r="K60" s="41"/>
      <c r="L60" s="41"/>
      <c r="M60" s="41"/>
      <c r="N60" s="41"/>
      <c r="O60" s="41"/>
      <c r="S60" s="25" t="str">
        <f>$F$45</f>
        <v>Chinese (n=252)</v>
      </c>
      <c r="U60" s="25" t="s">
        <v>101</v>
      </c>
      <c r="V60" s="64">
        <f>+T31</f>
        <v>0.73015873015873023</v>
      </c>
      <c r="W60" s="43">
        <f>+T32</f>
        <v>0.67200000000000004</v>
      </c>
      <c r="X60" s="43">
        <f>+U32</f>
        <v>0.78100000000000003</v>
      </c>
      <c r="Y60" s="82">
        <f>V60-W60</f>
        <v>5.8158730158730187E-2</v>
      </c>
      <c r="Z60" s="82">
        <f>X60-V60</f>
        <v>5.0841269841269798E-2</v>
      </c>
    </row>
    <row r="61" spans="4:27" ht="17.100000000000001" customHeight="1" x14ac:dyDescent="0.25">
      <c r="F61" s="41"/>
      <c r="G61" s="41"/>
      <c r="H61" s="41"/>
      <c r="I61" s="41"/>
      <c r="J61" s="41"/>
      <c r="K61" s="41"/>
      <c r="L61" s="41"/>
      <c r="M61" s="41"/>
      <c r="N61" s="41"/>
      <c r="O61" s="41"/>
      <c r="U61" s="25" t="s">
        <v>102</v>
      </c>
      <c r="V61" s="64">
        <f>+V31</f>
        <v>9.5238095238095233E-2</v>
      </c>
      <c r="W61" s="43">
        <f>+V32</f>
        <v>6.5000000000000002E-2</v>
      </c>
      <c r="X61" s="43">
        <f>+W32</f>
        <v>0.13800000000000001</v>
      </c>
      <c r="Y61" s="82">
        <f>V61-W61</f>
        <v>3.0238095238095231E-2</v>
      </c>
      <c r="Z61" s="82">
        <f>X61-V61</f>
        <v>4.2761904761904779E-2</v>
      </c>
    </row>
    <row r="62" spans="4:27" ht="17.100000000000001" customHeight="1" x14ac:dyDescent="0.25">
      <c r="U62" s="25" t="s">
        <v>17</v>
      </c>
      <c r="V62" s="64">
        <f>+X31</f>
        <v>0.17460317460317459</v>
      </c>
      <c r="W62" s="43">
        <f>+X32</f>
        <v>0.13300000000000001</v>
      </c>
      <c r="X62" s="43">
        <f>+Y32</f>
        <v>0.22600000000000001</v>
      </c>
      <c r="Y62" s="82">
        <f>V62-W62</f>
        <v>4.1603174603174586E-2</v>
      </c>
      <c r="Z62" s="82">
        <f>X62-V62</f>
        <v>5.1396825396825413E-2</v>
      </c>
    </row>
    <row r="63" spans="4:27" ht="17.100000000000001" customHeight="1" x14ac:dyDescent="0.25">
      <c r="F63" s="41"/>
      <c r="G63" s="41"/>
      <c r="H63" s="41"/>
      <c r="I63" s="41"/>
      <c r="J63" s="41"/>
      <c r="K63" s="41"/>
      <c r="L63" s="41"/>
      <c r="M63" s="41"/>
      <c r="N63" s="41"/>
      <c r="O63" s="41"/>
    </row>
    <row r="64" spans="4:27" ht="17.100000000000001" customHeight="1" x14ac:dyDescent="0.25">
      <c r="F64" s="41"/>
      <c r="G64" s="41"/>
      <c r="H64" s="41"/>
      <c r="I64" s="41"/>
      <c r="J64" s="41"/>
      <c r="K64" s="41"/>
      <c r="L64" s="41"/>
      <c r="M64" s="41"/>
      <c r="N64" s="41"/>
      <c r="O64" s="41"/>
    </row>
    <row r="65" spans="4:15" ht="17.100000000000001" customHeight="1" x14ac:dyDescent="0.25">
      <c r="D65" s="25"/>
      <c r="F65" s="41"/>
      <c r="G65" s="41"/>
      <c r="H65" s="41"/>
      <c r="I65" s="41"/>
      <c r="J65" s="41"/>
      <c r="K65" s="41"/>
      <c r="L65" s="41"/>
      <c r="M65" s="41"/>
      <c r="N65" s="41"/>
      <c r="O65" s="41"/>
    </row>
    <row r="66" spans="4:15" ht="17.100000000000001" customHeight="1" x14ac:dyDescent="0.25">
      <c r="D66" s="25"/>
      <c r="F66" s="41"/>
      <c r="G66" s="41"/>
      <c r="H66" s="41"/>
      <c r="I66" s="41"/>
      <c r="J66" s="41"/>
      <c r="K66" s="41"/>
      <c r="L66" s="41"/>
      <c r="M66" s="41"/>
      <c r="N66" s="41"/>
      <c r="O66" s="41"/>
    </row>
    <row r="67" spans="4:15" ht="17.100000000000001" customHeight="1" x14ac:dyDescent="0.25">
      <c r="D67" s="25"/>
    </row>
    <row r="68" spans="4:15" ht="17.100000000000001" customHeight="1" x14ac:dyDescent="0.25">
      <c r="F68" s="41"/>
      <c r="G68" s="41"/>
      <c r="H68" s="41"/>
      <c r="I68" s="41"/>
      <c r="J68" s="41"/>
      <c r="K68" s="41"/>
      <c r="L68" s="41"/>
      <c r="M68" s="41"/>
      <c r="N68" s="41"/>
      <c r="O68" s="41"/>
    </row>
    <row r="69" spans="4:15" ht="17.100000000000001" customHeight="1" x14ac:dyDescent="0.25">
      <c r="D69" s="25"/>
    </row>
    <row r="70" spans="4:15" ht="17.100000000000001" customHeight="1" x14ac:dyDescent="0.25">
      <c r="D70" s="25"/>
    </row>
    <row r="71" spans="4:15" ht="17.100000000000001" customHeight="1" x14ac:dyDescent="0.25">
      <c r="D71" s="25"/>
    </row>
    <row r="73" spans="4:15" ht="17.100000000000001" customHeight="1" x14ac:dyDescent="0.25">
      <c r="D73" s="25"/>
    </row>
    <row r="75" spans="4:15" ht="17.100000000000001" customHeight="1" x14ac:dyDescent="0.25">
      <c r="D75" s="25"/>
    </row>
    <row r="76" spans="4:15" ht="17.100000000000001" customHeight="1" x14ac:dyDescent="0.25">
      <c r="D76" s="25"/>
    </row>
    <row r="77" spans="4:15" ht="17.100000000000001" customHeight="1" x14ac:dyDescent="0.25">
      <c r="D77" s="25"/>
    </row>
    <row r="81" spans="4:4" ht="17.100000000000001" customHeight="1" x14ac:dyDescent="0.25">
      <c r="D81" s="25"/>
    </row>
    <row r="82" spans="4:4" ht="17.100000000000001" customHeight="1" x14ac:dyDescent="0.25">
      <c r="D82" s="25"/>
    </row>
    <row r="84" spans="4:4" ht="17.100000000000001" customHeight="1" x14ac:dyDescent="0.25">
      <c r="D84" s="25"/>
    </row>
  </sheetData>
  <sheetProtection password="C633" sheet="1" objects="1" scenarios="1"/>
  <mergeCells count="149">
    <mergeCell ref="R2:Z4"/>
    <mergeCell ref="T29:U29"/>
    <mergeCell ref="V29:W29"/>
    <mergeCell ref="X29:Y29"/>
    <mergeCell ref="T31:U31"/>
    <mergeCell ref="V31:W31"/>
    <mergeCell ref="X31:Y31"/>
    <mergeCell ref="T25:U25"/>
    <mergeCell ref="V25:W25"/>
    <mergeCell ref="X25:Y25"/>
    <mergeCell ref="T27:U27"/>
    <mergeCell ref="V27:W27"/>
    <mergeCell ref="X27:Y27"/>
    <mergeCell ref="T21:U21"/>
    <mergeCell ref="V21:W21"/>
    <mergeCell ref="X21:Y21"/>
    <mergeCell ref="T23:U23"/>
    <mergeCell ref="V23:W23"/>
    <mergeCell ref="X23:Y23"/>
    <mergeCell ref="X15:Y15"/>
    <mergeCell ref="T17:U17"/>
    <mergeCell ref="V17:W17"/>
    <mergeCell ref="X17:Y17"/>
    <mergeCell ref="X19:Y19"/>
    <mergeCell ref="T15:U15"/>
    <mergeCell ref="V9:W9"/>
    <mergeCell ref="V10:W10"/>
    <mergeCell ref="V11:W11"/>
    <mergeCell ref="V12:W12"/>
    <mergeCell ref="V14:W14"/>
    <mergeCell ref="V15:W15"/>
    <mergeCell ref="V13:W13"/>
    <mergeCell ref="T10:U10"/>
    <mergeCell ref="T11:U11"/>
    <mergeCell ref="T12:U12"/>
    <mergeCell ref="T13:U13"/>
    <mergeCell ref="T14:U14"/>
    <mergeCell ref="T6:U6"/>
    <mergeCell ref="V6:W6"/>
    <mergeCell ref="X6:Y6"/>
    <mergeCell ref="T8:U8"/>
    <mergeCell ref="T9:U9"/>
    <mergeCell ref="V8:W8"/>
    <mergeCell ref="X8:Y8"/>
    <mergeCell ref="X9:Y9"/>
    <mergeCell ref="N25:O25"/>
    <mergeCell ref="N13:O13"/>
    <mergeCell ref="N14:O14"/>
    <mergeCell ref="N15:O15"/>
    <mergeCell ref="N8:O8"/>
    <mergeCell ref="N9:O9"/>
    <mergeCell ref="N10:O10"/>
    <mergeCell ref="N11:O11"/>
    <mergeCell ref="N12:O12"/>
    <mergeCell ref="V19:W19"/>
    <mergeCell ref="T19:U19"/>
    <mergeCell ref="X10:Y10"/>
    <mergeCell ref="X11:Y11"/>
    <mergeCell ref="X12:Y12"/>
    <mergeCell ref="X13:Y13"/>
    <mergeCell ref="X14:Y14"/>
    <mergeCell ref="F6:G6"/>
    <mergeCell ref="H6:I6"/>
    <mergeCell ref="J6:K6"/>
    <mergeCell ref="L6:M6"/>
    <mergeCell ref="N6:O6"/>
    <mergeCell ref="N17:O17"/>
    <mergeCell ref="N19:O19"/>
    <mergeCell ref="N21:O21"/>
    <mergeCell ref="N23:O23"/>
    <mergeCell ref="L23:M23"/>
    <mergeCell ref="J21:K21"/>
    <mergeCell ref="J19:K19"/>
    <mergeCell ref="J17:K17"/>
    <mergeCell ref="L17:M17"/>
    <mergeCell ref="L19:M19"/>
    <mergeCell ref="L21:M21"/>
    <mergeCell ref="H14:I14"/>
    <mergeCell ref="F14:G14"/>
    <mergeCell ref="F15:G15"/>
    <mergeCell ref="F12:G12"/>
    <mergeCell ref="F13:G13"/>
    <mergeCell ref="H12:I12"/>
    <mergeCell ref="H13:I13"/>
    <mergeCell ref="H15:I15"/>
    <mergeCell ref="F27:G27"/>
    <mergeCell ref="F29:G29"/>
    <mergeCell ref="F31:G31"/>
    <mergeCell ref="H17:I17"/>
    <mergeCell ref="H19:I19"/>
    <mergeCell ref="H21:I21"/>
    <mergeCell ref="H23:I23"/>
    <mergeCell ref="H25:I25"/>
    <mergeCell ref="H27:I27"/>
    <mergeCell ref="H29:I29"/>
    <mergeCell ref="H31:I31"/>
    <mergeCell ref="F17:G17"/>
    <mergeCell ref="F19:G19"/>
    <mergeCell ref="F21:G21"/>
    <mergeCell ref="F23:G23"/>
    <mergeCell ref="F25:G25"/>
    <mergeCell ref="L14:M14"/>
    <mergeCell ref="J14:K14"/>
    <mergeCell ref="L11:M11"/>
    <mergeCell ref="R6:S6"/>
    <mergeCell ref="R8:R15"/>
    <mergeCell ref="R17:R32"/>
    <mergeCell ref="J12:K12"/>
    <mergeCell ref="J13:K13"/>
    <mergeCell ref="L12:M12"/>
    <mergeCell ref="L13:M13"/>
    <mergeCell ref="L15:M15"/>
    <mergeCell ref="J15:K15"/>
    <mergeCell ref="J29:K29"/>
    <mergeCell ref="J27:K27"/>
    <mergeCell ref="J25:K25"/>
    <mergeCell ref="J23:K23"/>
    <mergeCell ref="N27:O27"/>
    <mergeCell ref="N29:O29"/>
    <mergeCell ref="N31:O31"/>
    <mergeCell ref="L25:M25"/>
    <mergeCell ref="L27:M27"/>
    <mergeCell ref="L29:M29"/>
    <mergeCell ref="L31:M31"/>
    <mergeCell ref="J31:K31"/>
    <mergeCell ref="B17:B21"/>
    <mergeCell ref="B22:B29"/>
    <mergeCell ref="B2:B4"/>
    <mergeCell ref="D6:E6"/>
    <mergeCell ref="B11:B13"/>
    <mergeCell ref="B14:B16"/>
    <mergeCell ref="D8:D15"/>
    <mergeCell ref="D17:D32"/>
    <mergeCell ref="D2:P4"/>
    <mergeCell ref="F8:G8"/>
    <mergeCell ref="F9:G9"/>
    <mergeCell ref="F10:G10"/>
    <mergeCell ref="F11:G11"/>
    <mergeCell ref="H8:I8"/>
    <mergeCell ref="H9:I9"/>
    <mergeCell ref="H10:I10"/>
    <mergeCell ref="H11:I11"/>
    <mergeCell ref="J8:K8"/>
    <mergeCell ref="J9:K9"/>
    <mergeCell ref="J10:K10"/>
    <mergeCell ref="J11:K11"/>
    <mergeCell ref="L8:M8"/>
    <mergeCell ref="L9:M9"/>
    <mergeCell ref="L10:M10"/>
  </mergeCells>
  <conditionalFormatting sqref="H8 F8 J8 L8 N8">
    <cfRule type="colorScale" priority="44">
      <colorScale>
        <cfvo type="min"/>
        <cfvo type="max"/>
        <color rgb="FFE5F7F4"/>
        <color rgb="FF4DC8B3"/>
      </colorScale>
    </cfRule>
  </conditionalFormatting>
  <conditionalFormatting sqref="H17 F17 J17 L17 N17">
    <cfRule type="colorScale" priority="37">
      <colorScale>
        <cfvo type="min"/>
        <cfvo type="max"/>
        <color rgb="FFE5F7F4"/>
        <color rgb="FF4DC8B3"/>
      </colorScale>
    </cfRule>
  </conditionalFormatting>
  <conditionalFormatting sqref="F21 F19 F23 F25 F27 F29 F31 H19 H21 H23 H25 H27 H29 H31 J19 J21 J23 J25 J27 J29 J31 L31 L29 L27 L25 L23 L21 L19 N19 N21 N25 N23 N27 N29 N31">
    <cfRule type="colorScale" priority="49">
      <colorScale>
        <cfvo type="min"/>
        <cfvo type="max"/>
        <color rgb="FFE5F7F4"/>
        <color rgb="FF4DC8B3"/>
      </colorScale>
    </cfRule>
  </conditionalFormatting>
  <conditionalFormatting sqref="F9:F15 H9:H15 N9:N15 L9:L15 J9:J15">
    <cfRule type="colorScale" priority="52">
      <colorScale>
        <cfvo type="min"/>
        <cfvo type="max"/>
        <color rgb="FFE5F7F4"/>
        <color rgb="FF4DC8B3"/>
      </colorScale>
    </cfRule>
  </conditionalFormatting>
  <conditionalFormatting sqref="T8:Y8">
    <cfRule type="colorScale" priority="14">
      <colorScale>
        <cfvo type="min"/>
        <cfvo type="max"/>
        <color rgb="FFFAFEC2"/>
        <color rgb="FFFFD505"/>
      </colorScale>
    </cfRule>
  </conditionalFormatting>
  <conditionalFormatting sqref="T9:Y9">
    <cfRule type="colorScale" priority="13">
      <colorScale>
        <cfvo type="min"/>
        <cfvo type="max"/>
        <color rgb="FFFAFEC2"/>
        <color rgb="FFFFD505"/>
      </colorScale>
    </cfRule>
  </conditionalFormatting>
  <conditionalFormatting sqref="T10:Y10">
    <cfRule type="colorScale" priority="12">
      <colorScale>
        <cfvo type="min"/>
        <cfvo type="max"/>
        <color rgb="FFFAFEC2"/>
        <color rgb="FFFFD505"/>
      </colorScale>
    </cfRule>
  </conditionalFormatting>
  <conditionalFormatting sqref="T11:Y11">
    <cfRule type="colorScale" priority="11">
      <colorScale>
        <cfvo type="min"/>
        <cfvo type="max"/>
        <color rgb="FFFAFEC2"/>
        <color rgb="FFFFD505"/>
      </colorScale>
    </cfRule>
  </conditionalFormatting>
  <conditionalFormatting sqref="T12:Y12">
    <cfRule type="colorScale" priority="10">
      <colorScale>
        <cfvo type="min"/>
        <cfvo type="max"/>
        <color rgb="FFFAFEC2"/>
        <color rgb="FFFFD505"/>
      </colorScale>
    </cfRule>
  </conditionalFormatting>
  <conditionalFormatting sqref="T13:Y13">
    <cfRule type="colorScale" priority="9">
      <colorScale>
        <cfvo type="min"/>
        <cfvo type="max"/>
        <color rgb="FFFAFEC2"/>
        <color rgb="FFFFD505"/>
      </colorScale>
    </cfRule>
  </conditionalFormatting>
  <conditionalFormatting sqref="T15:Y15">
    <cfRule type="colorScale" priority="8">
      <colorScale>
        <cfvo type="min"/>
        <cfvo type="max"/>
        <color rgb="FFFAFEC2"/>
        <color rgb="FFFFD505"/>
      </colorScale>
    </cfRule>
  </conditionalFormatting>
  <conditionalFormatting sqref="T17:Y17">
    <cfRule type="colorScale" priority="7">
      <colorScale>
        <cfvo type="min"/>
        <cfvo type="max"/>
        <color rgb="FFFAFEC2"/>
        <color rgb="FFFFD505"/>
      </colorScale>
    </cfRule>
  </conditionalFormatting>
  <conditionalFormatting sqref="T19:Y19">
    <cfRule type="colorScale" priority="6">
      <colorScale>
        <cfvo type="min"/>
        <cfvo type="max"/>
        <color rgb="FFFAFEC2"/>
        <color rgb="FFFFD505"/>
      </colorScale>
    </cfRule>
  </conditionalFormatting>
  <conditionalFormatting sqref="T21:Y21">
    <cfRule type="colorScale" priority="5">
      <colorScale>
        <cfvo type="min"/>
        <cfvo type="max"/>
        <color rgb="FFFAFEC2"/>
        <color rgb="FFFFD505"/>
      </colorScale>
    </cfRule>
  </conditionalFormatting>
  <conditionalFormatting sqref="T23:Y23">
    <cfRule type="colorScale" priority="4">
      <colorScale>
        <cfvo type="min"/>
        <cfvo type="max"/>
        <color rgb="FFFAFEC2"/>
        <color rgb="FFFFD505"/>
      </colorScale>
    </cfRule>
  </conditionalFormatting>
  <conditionalFormatting sqref="T25:Y25">
    <cfRule type="colorScale" priority="3">
      <colorScale>
        <cfvo type="min"/>
        <cfvo type="max"/>
        <color rgb="FFFAFEC2"/>
        <color rgb="FFFFD505"/>
      </colorScale>
    </cfRule>
  </conditionalFormatting>
  <conditionalFormatting sqref="T27:Y27">
    <cfRule type="colorScale" priority="2">
      <colorScale>
        <cfvo type="min"/>
        <cfvo type="max"/>
        <color rgb="FFFAFEC2"/>
        <color rgb="FFFFD505"/>
      </colorScale>
    </cfRule>
  </conditionalFormatting>
  <conditionalFormatting sqref="T31:Y31">
    <cfRule type="colorScale" priority="1">
      <colorScale>
        <cfvo type="min"/>
        <cfvo type="max"/>
        <color rgb="FFFAFEC2"/>
        <color rgb="FFFFD505"/>
      </colorScale>
    </cfRule>
  </conditionalFormatting>
  <pageMargins left="0.7" right="0.7" top="0.75" bottom="0.75" header="0.3" footer="0.3"/>
  <pageSetup paperSize="9" orientation="portrait" r:id="rId1"/>
  <ignoredErrors>
    <ignoredError sqref="F18:O18 F20:O20 F22:O22 F24:O24 F19:O19 F25:O30 F23:O23 F21:O21 T31:Y32 T29:Y29 T27:Y27 T18:Y25 T26:AA26 Z18:AA25 T28:AA28 Z27:AA27 T30:AA30 Z29:AA2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8" r:id="rId4" name="List Box 4">
              <controlPr defaultSize="0" autoLine="0" autoPict="0">
                <anchor moveWithCells="1">
                  <from>
                    <xdr:col>1</xdr:col>
                    <xdr:colOff>0</xdr:colOff>
                    <xdr:row>4</xdr:row>
                    <xdr:rowOff>190500</xdr:rowOff>
                  </from>
                  <to>
                    <xdr:col>1</xdr:col>
                    <xdr:colOff>1514475</xdr:colOff>
                    <xdr:row>6</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I126"/>
  <sheetViews>
    <sheetView topLeftCell="A22" zoomScale="80" zoomScaleNormal="80" workbookViewId="0">
      <selection activeCell="J13" sqref="J13"/>
    </sheetView>
  </sheetViews>
  <sheetFormatPr defaultColWidth="0" defaultRowHeight="15" zeroHeight="1" x14ac:dyDescent="0.25"/>
  <cols>
    <col min="1" max="1" width="54.85546875" style="2" bestFit="1" customWidth="1"/>
    <col min="2" max="4" width="6.5703125" style="2" bestFit="1" customWidth="1"/>
    <col min="5" max="6" width="7.5703125" style="2" bestFit="1" customWidth="1"/>
    <col min="7" max="7" width="9" style="2" customWidth="1"/>
    <col min="8" max="8" width="7.5703125" style="2" customWidth="1"/>
    <col min="9" max="9" width="8.85546875" style="2" bestFit="1" customWidth="1"/>
    <col min="10" max="30" width="7.5703125" style="2" customWidth="1"/>
    <col min="34" max="34" width="7.5703125" style="2" hidden="1" customWidth="1"/>
    <col min="35" max="35" width="7.28515625" style="2" hidden="1" customWidth="1"/>
    <col min="36" max="36" width="7.5703125" style="2" hidden="1" customWidth="1"/>
    <col min="37" max="37" width="9.140625" style="2" hidden="1" customWidth="1"/>
    <col min="38" max="38" width="29.140625" style="2" hidden="1" customWidth="1"/>
    <col min="39" max="45" width="9.140625" style="2" hidden="1" customWidth="1"/>
    <col min="46" max="46" width="29" style="2" hidden="1" customWidth="1"/>
    <col min="47" max="53" width="9.140625" style="2" hidden="1" customWidth="1"/>
    <col min="54" max="55" width="28.42578125" style="2" hidden="1" customWidth="1"/>
    <col min="56" max="59" width="9.140625" style="2" hidden="1" customWidth="1"/>
    <col min="60" max="61" width="28.42578125" style="2" hidden="1" customWidth="1"/>
    <col min="62" max="16384" width="9.140625" style="2" hidden="1"/>
  </cols>
  <sheetData>
    <row r="1" spans="1:48" x14ac:dyDescent="0.25">
      <c r="A1" s="13">
        <v>1</v>
      </c>
      <c r="B1" s="14">
        <v>2</v>
      </c>
      <c r="C1" s="14">
        <v>3</v>
      </c>
      <c r="D1" s="14">
        <v>4</v>
      </c>
      <c r="E1" s="14">
        <v>5</v>
      </c>
      <c r="F1" s="14">
        <v>6</v>
      </c>
      <c r="G1" s="14">
        <v>7</v>
      </c>
      <c r="H1" s="14">
        <v>8</v>
      </c>
      <c r="I1" s="14">
        <v>9</v>
      </c>
      <c r="J1" s="14">
        <v>10</v>
      </c>
      <c r="K1" s="14">
        <v>11</v>
      </c>
      <c r="L1" s="14">
        <v>12</v>
      </c>
      <c r="M1" s="14">
        <v>13</v>
      </c>
      <c r="N1" s="14">
        <v>14</v>
      </c>
      <c r="O1" s="14">
        <v>15</v>
      </c>
      <c r="P1" s="14">
        <v>16</v>
      </c>
      <c r="Q1" s="14">
        <v>17</v>
      </c>
      <c r="R1" s="14">
        <v>18</v>
      </c>
      <c r="S1" s="14">
        <v>19</v>
      </c>
      <c r="T1" s="14">
        <v>20</v>
      </c>
      <c r="U1" s="14">
        <v>21</v>
      </c>
      <c r="V1" s="14">
        <v>22</v>
      </c>
      <c r="W1" s="14">
        <v>23</v>
      </c>
      <c r="X1" s="14">
        <v>24</v>
      </c>
      <c r="Y1" s="14">
        <v>25</v>
      </c>
      <c r="Z1" s="14">
        <v>26</v>
      </c>
      <c r="AA1" s="14">
        <v>27</v>
      </c>
      <c r="AB1" s="14">
        <v>28</v>
      </c>
      <c r="AC1" s="14">
        <v>29</v>
      </c>
      <c r="AD1" s="3">
        <v>30</v>
      </c>
      <c r="AH1" s="14"/>
      <c r="AI1" s="14"/>
      <c r="AJ1" s="14"/>
      <c r="AK1" s="14"/>
      <c r="AL1" s="14"/>
      <c r="AM1" s="14"/>
      <c r="AN1" s="14"/>
      <c r="AO1" s="14"/>
      <c r="AP1" s="14"/>
      <c r="AQ1" s="14"/>
      <c r="AR1" s="14"/>
      <c r="AS1" s="14"/>
      <c r="AT1" s="14"/>
      <c r="AU1" s="14"/>
      <c r="AV1" s="14"/>
    </row>
    <row r="2" spans="1:48" x14ac:dyDescent="0.25">
      <c r="A2" s="3"/>
      <c r="B2" s="2">
        <v>1</v>
      </c>
      <c r="C2" s="2">
        <v>2</v>
      </c>
      <c r="D2" s="2">
        <v>3</v>
      </c>
      <c r="E2" s="2">
        <v>4</v>
      </c>
      <c r="F2" s="2" t="s">
        <v>4</v>
      </c>
      <c r="G2" s="2" t="s">
        <v>5</v>
      </c>
      <c r="I2" s="2" t="s">
        <v>103</v>
      </c>
      <c r="J2" s="2" t="s">
        <v>104</v>
      </c>
      <c r="K2" s="2" t="s">
        <v>107</v>
      </c>
      <c r="L2" s="2" t="s">
        <v>108</v>
      </c>
      <c r="M2" s="2" t="s">
        <v>109</v>
      </c>
      <c r="N2" s="2" t="s">
        <v>110</v>
      </c>
      <c r="O2" s="2" t="s">
        <v>111</v>
      </c>
      <c r="P2" s="2" t="s">
        <v>112</v>
      </c>
      <c r="Q2" s="2" t="s">
        <v>113</v>
      </c>
      <c r="R2" s="2" t="s">
        <v>114</v>
      </c>
      <c r="T2" s="2" t="s">
        <v>101</v>
      </c>
      <c r="U2" s="2" t="s">
        <v>102</v>
      </c>
      <c r="V2" s="2" t="s">
        <v>4</v>
      </c>
      <c r="W2" s="2" t="s">
        <v>5</v>
      </c>
      <c r="Y2" s="2" t="s">
        <v>115</v>
      </c>
      <c r="Z2" s="2" t="s">
        <v>116</v>
      </c>
      <c r="AA2" s="2" t="s">
        <v>117</v>
      </c>
      <c r="AB2" s="2" t="s">
        <v>118</v>
      </c>
      <c r="AC2" s="2" t="s">
        <v>113</v>
      </c>
      <c r="AD2" s="2" t="s">
        <v>114</v>
      </c>
    </row>
    <row r="3" spans="1:48" x14ac:dyDescent="0.25">
      <c r="A3" s="2" t="s">
        <v>66</v>
      </c>
      <c r="B3" s="4">
        <v>28232</v>
      </c>
      <c r="C3" s="4">
        <v>23866</v>
      </c>
      <c r="D3" s="4">
        <v>6066</v>
      </c>
      <c r="E3" s="4">
        <v>3841</v>
      </c>
      <c r="F3" s="4">
        <v>12939</v>
      </c>
      <c r="G3" s="4">
        <v>74944</v>
      </c>
      <c r="H3" s="4"/>
      <c r="I3" s="4"/>
      <c r="J3" s="4"/>
      <c r="K3" s="4"/>
      <c r="L3" s="4"/>
      <c r="M3" s="4"/>
      <c r="N3" s="4"/>
      <c r="O3" s="4"/>
      <c r="P3" s="4"/>
      <c r="Q3" s="4"/>
      <c r="R3" s="4"/>
      <c r="S3" s="4"/>
      <c r="T3" s="4">
        <f>+B3+C3</f>
        <v>52098</v>
      </c>
      <c r="U3" s="4">
        <f>+D3+E3</f>
        <v>9907</v>
      </c>
      <c r="V3" s="4">
        <f>+F3</f>
        <v>12939</v>
      </c>
      <c r="W3" s="4">
        <f>+G3</f>
        <v>74944</v>
      </c>
      <c r="X3" s="4"/>
      <c r="Y3" s="4"/>
      <c r="Z3" s="4"/>
      <c r="AA3" s="4"/>
      <c r="AB3" s="4"/>
      <c r="AC3" s="4"/>
      <c r="AD3" s="4"/>
    </row>
    <row r="4" spans="1:48" x14ac:dyDescent="0.25">
      <c r="A4" s="2" t="s">
        <v>67</v>
      </c>
      <c r="B4" s="4">
        <v>204</v>
      </c>
      <c r="C4" s="4">
        <v>267</v>
      </c>
      <c r="D4" s="4">
        <v>107</v>
      </c>
      <c r="E4" s="4">
        <v>52</v>
      </c>
      <c r="F4" s="4">
        <v>105</v>
      </c>
      <c r="G4" s="4">
        <v>735</v>
      </c>
      <c r="H4" s="4"/>
      <c r="I4" s="4"/>
      <c r="J4" s="4"/>
      <c r="K4" s="4"/>
      <c r="L4" s="4"/>
      <c r="M4" s="4"/>
      <c r="N4" s="4"/>
      <c r="O4" s="4"/>
      <c r="P4" s="4"/>
      <c r="Q4" s="4"/>
      <c r="R4" s="4"/>
      <c r="S4" s="4"/>
      <c r="T4" s="4">
        <f t="shared" ref="T4:T18" si="0">+B4+C4</f>
        <v>471</v>
      </c>
      <c r="U4" s="4">
        <f t="shared" ref="U4:U18" si="1">+D4+E4</f>
        <v>159</v>
      </c>
      <c r="V4" s="4">
        <f t="shared" ref="V4:V18" si="2">+F4</f>
        <v>105</v>
      </c>
      <c r="W4" s="4">
        <f t="shared" ref="W4:W18" si="3">+G4</f>
        <v>735</v>
      </c>
      <c r="X4" s="4"/>
      <c r="Y4" s="4"/>
      <c r="Z4" s="4"/>
      <c r="AA4" s="4"/>
      <c r="AB4" s="4"/>
      <c r="AC4" s="4"/>
      <c r="AD4" s="4"/>
    </row>
    <row r="5" spans="1:48" x14ac:dyDescent="0.25">
      <c r="A5" s="2" t="s">
        <v>68</v>
      </c>
      <c r="B5" s="4">
        <v>136</v>
      </c>
      <c r="C5" s="4">
        <v>204</v>
      </c>
      <c r="D5" s="4">
        <v>86</v>
      </c>
      <c r="E5" s="4">
        <v>49</v>
      </c>
      <c r="F5" s="4">
        <v>72</v>
      </c>
      <c r="G5" s="4">
        <v>547</v>
      </c>
      <c r="H5" s="4"/>
      <c r="I5" s="4"/>
      <c r="J5" s="4"/>
      <c r="K5" s="4"/>
      <c r="L5" s="4"/>
      <c r="M5" s="4"/>
      <c r="N5" s="4"/>
      <c r="O5" s="4"/>
      <c r="P5" s="4"/>
      <c r="Q5" s="4"/>
      <c r="R5" s="4"/>
      <c r="S5" s="4"/>
      <c r="T5" s="4">
        <f t="shared" si="0"/>
        <v>340</v>
      </c>
      <c r="U5" s="4">
        <f t="shared" si="1"/>
        <v>135</v>
      </c>
      <c r="V5" s="4">
        <f t="shared" si="2"/>
        <v>72</v>
      </c>
      <c r="W5" s="4">
        <f t="shared" si="3"/>
        <v>547</v>
      </c>
      <c r="X5" s="4"/>
      <c r="Y5" s="4"/>
      <c r="Z5" s="4"/>
      <c r="AA5" s="4"/>
      <c r="AB5" s="4"/>
      <c r="AC5" s="4"/>
      <c r="AD5" s="4"/>
    </row>
    <row r="6" spans="1:48" x14ac:dyDescent="0.25">
      <c r="A6" s="2" t="s">
        <v>69</v>
      </c>
      <c r="B6" s="4">
        <v>372</v>
      </c>
      <c r="C6" s="4">
        <v>407</v>
      </c>
      <c r="D6" s="4">
        <v>113</v>
      </c>
      <c r="E6" s="4">
        <v>53</v>
      </c>
      <c r="F6" s="4">
        <v>190</v>
      </c>
      <c r="G6" s="4">
        <v>1135</v>
      </c>
      <c r="H6" s="4"/>
      <c r="I6" s="4"/>
      <c r="J6" s="4"/>
      <c r="K6" s="4"/>
      <c r="L6" s="4"/>
      <c r="M6" s="4"/>
      <c r="N6" s="4"/>
      <c r="O6" s="4"/>
      <c r="P6" s="4"/>
      <c r="Q6" s="4"/>
      <c r="R6" s="4"/>
      <c r="S6" s="4"/>
      <c r="T6" s="4">
        <f t="shared" si="0"/>
        <v>779</v>
      </c>
      <c r="U6" s="4">
        <f t="shared" si="1"/>
        <v>166</v>
      </c>
      <c r="V6" s="4">
        <f t="shared" si="2"/>
        <v>190</v>
      </c>
      <c r="W6" s="4">
        <f t="shared" si="3"/>
        <v>1135</v>
      </c>
      <c r="X6" s="4"/>
      <c r="Y6" s="4"/>
      <c r="Z6" s="4"/>
      <c r="AA6" s="4"/>
      <c r="AB6" s="4"/>
      <c r="AC6" s="4"/>
      <c r="AD6" s="4"/>
    </row>
    <row r="7" spans="1:48" x14ac:dyDescent="0.25">
      <c r="A7" s="2" t="s">
        <v>70</v>
      </c>
      <c r="B7" s="5" t="s">
        <v>24</v>
      </c>
      <c r="C7" s="5" t="s">
        <v>24</v>
      </c>
      <c r="D7" s="5" t="s">
        <v>24</v>
      </c>
      <c r="E7" s="5" t="s">
        <v>24</v>
      </c>
      <c r="F7" s="5" t="s">
        <v>24</v>
      </c>
      <c r="G7" s="5" t="s">
        <v>24</v>
      </c>
      <c r="H7" s="5"/>
      <c r="I7" s="5"/>
      <c r="J7" s="5"/>
      <c r="K7" s="5"/>
      <c r="L7" s="5"/>
      <c r="M7" s="5"/>
      <c r="N7" s="5"/>
      <c r="O7" s="5"/>
      <c r="P7" s="5"/>
      <c r="Q7" s="5"/>
      <c r="R7" s="5"/>
      <c r="S7" s="5"/>
      <c r="T7" s="4" t="s">
        <v>24</v>
      </c>
      <c r="U7" s="4" t="s">
        <v>24</v>
      </c>
      <c r="V7" s="4" t="str">
        <f t="shared" si="2"/>
        <v>-</v>
      </c>
      <c r="W7" s="4" t="str">
        <f t="shared" si="3"/>
        <v>-</v>
      </c>
      <c r="X7" s="5"/>
      <c r="Y7" s="5"/>
      <c r="Z7" s="5"/>
      <c r="AA7" s="5"/>
      <c r="AB7" s="5"/>
      <c r="AC7" s="5"/>
      <c r="AD7" s="5"/>
    </row>
    <row r="8" spans="1:48" x14ac:dyDescent="0.25">
      <c r="A8" s="2" t="s">
        <v>71</v>
      </c>
      <c r="B8" s="5" t="s">
        <v>24</v>
      </c>
      <c r="C8" s="5" t="s">
        <v>24</v>
      </c>
      <c r="D8" s="5" t="s">
        <v>24</v>
      </c>
      <c r="E8" s="5" t="s">
        <v>24</v>
      </c>
      <c r="F8" s="5" t="s">
        <v>24</v>
      </c>
      <c r="G8" s="5" t="s">
        <v>24</v>
      </c>
      <c r="H8" s="5"/>
      <c r="I8" s="5"/>
      <c r="J8" s="5"/>
      <c r="K8" s="5"/>
      <c r="L8" s="5"/>
      <c r="M8" s="5"/>
      <c r="N8" s="5"/>
      <c r="O8" s="5"/>
      <c r="P8" s="5"/>
      <c r="Q8" s="5"/>
      <c r="R8" s="5"/>
      <c r="S8" s="5"/>
      <c r="T8" s="4" t="s">
        <v>24</v>
      </c>
      <c r="U8" s="4" t="s">
        <v>24</v>
      </c>
      <c r="V8" s="4" t="str">
        <f t="shared" si="2"/>
        <v>-</v>
      </c>
      <c r="W8" s="4" t="str">
        <f t="shared" si="3"/>
        <v>-</v>
      </c>
      <c r="X8" s="5"/>
      <c r="Y8" s="5"/>
      <c r="Z8" s="5"/>
      <c r="AA8" s="5"/>
      <c r="AB8" s="5"/>
      <c r="AC8" s="5"/>
      <c r="AD8" s="5"/>
    </row>
    <row r="9" spans="1:48" x14ac:dyDescent="0.25">
      <c r="A9" s="2" t="s">
        <v>72</v>
      </c>
      <c r="B9" s="4">
        <v>197</v>
      </c>
      <c r="C9" s="4">
        <v>280</v>
      </c>
      <c r="D9" s="4">
        <v>75</v>
      </c>
      <c r="E9" s="4">
        <v>29</v>
      </c>
      <c r="F9" s="4">
        <v>105</v>
      </c>
      <c r="G9" s="4">
        <v>686</v>
      </c>
      <c r="H9" s="4"/>
      <c r="I9" s="4"/>
      <c r="J9" s="4"/>
      <c r="K9" s="4"/>
      <c r="L9" s="4"/>
      <c r="M9" s="4"/>
      <c r="N9" s="4"/>
      <c r="O9" s="4"/>
      <c r="P9" s="4"/>
      <c r="Q9" s="4"/>
      <c r="R9" s="4"/>
      <c r="S9" s="4"/>
      <c r="T9" s="4">
        <f t="shared" si="0"/>
        <v>477</v>
      </c>
      <c r="U9" s="4">
        <f t="shared" si="1"/>
        <v>104</v>
      </c>
      <c r="V9" s="4">
        <f t="shared" si="2"/>
        <v>105</v>
      </c>
      <c r="W9" s="4">
        <f t="shared" si="3"/>
        <v>686</v>
      </c>
      <c r="X9" s="4"/>
      <c r="Y9" s="4"/>
      <c r="Z9" s="4"/>
      <c r="AA9" s="4"/>
      <c r="AB9" s="4"/>
      <c r="AC9" s="4"/>
      <c r="AD9" s="4"/>
    </row>
    <row r="10" spans="1:48" x14ac:dyDescent="0.25">
      <c r="A10" s="2" t="s">
        <v>73</v>
      </c>
      <c r="B10" s="4">
        <v>102</v>
      </c>
      <c r="C10" s="4">
        <v>82</v>
      </c>
      <c r="D10" s="4">
        <v>16</v>
      </c>
      <c r="E10" s="4">
        <v>8</v>
      </c>
      <c r="F10" s="4">
        <v>44</v>
      </c>
      <c r="G10" s="4">
        <v>252</v>
      </c>
      <c r="H10" s="4"/>
      <c r="I10" s="4"/>
      <c r="J10" s="4"/>
      <c r="K10" s="4"/>
      <c r="L10" s="4"/>
      <c r="M10" s="4"/>
      <c r="N10" s="4"/>
      <c r="O10" s="4"/>
      <c r="P10" s="4"/>
      <c r="Q10" s="4"/>
      <c r="R10" s="4"/>
      <c r="S10" s="4"/>
      <c r="T10" s="4">
        <f t="shared" si="0"/>
        <v>184</v>
      </c>
      <c r="U10" s="4">
        <f t="shared" si="1"/>
        <v>24</v>
      </c>
      <c r="V10" s="4">
        <f t="shared" si="2"/>
        <v>44</v>
      </c>
      <c r="W10" s="4">
        <f t="shared" si="3"/>
        <v>252</v>
      </c>
      <c r="X10" s="4"/>
      <c r="Y10" s="4"/>
      <c r="Z10" s="4"/>
      <c r="AA10" s="4"/>
      <c r="AB10" s="4"/>
      <c r="AC10" s="4"/>
      <c r="AD10" s="4"/>
    </row>
    <row r="11" spans="1:48" x14ac:dyDescent="0.25">
      <c r="A11" s="2" t="s">
        <v>25</v>
      </c>
      <c r="B11" s="6">
        <v>0.37670794192997437</v>
      </c>
      <c r="C11" s="6">
        <v>0.31845111016225447</v>
      </c>
      <c r="D11" s="6">
        <v>8.0940435525192145E-2</v>
      </c>
      <c r="E11" s="6">
        <v>5.1251601195559354E-2</v>
      </c>
      <c r="F11" s="6">
        <v>0.17264891118701964</v>
      </c>
      <c r="G11" s="6">
        <v>1</v>
      </c>
      <c r="H11" s="6"/>
      <c r="I11" s="6">
        <f>IF(ISBLANK(B3),"",ROUND((2*B3+1.96^2-(1.96*SQRT((1.96^2+4*B3*(1-B11)))))/(2*($G3+(1.96^2))),3))</f>
        <v>0.373</v>
      </c>
      <c r="J11" s="6">
        <f>IF(ISBLANK(B3),"",ROUND((2*B3+1.96^2+(1.96*SQRT((1.96^2+4*B3*(1-B11)))))/(2*($G3+(1.96^2))),3))</f>
        <v>0.38</v>
      </c>
      <c r="K11" s="6">
        <f>IF(ISBLANK(C3),"",ROUND((2*C3+1.96^2-(1.96*SQRT((1.96^2+4*C3*(1-C11)))))/(2*($G3+(1.96^2))),3))</f>
        <v>0.315</v>
      </c>
      <c r="L11" s="6">
        <f>IF(ISBLANK(C3),"",ROUND((2*C3+1.96^2+(1.96*SQRT((1.96^2+4*C3*(1-C11)))))/(2*($G3+(1.96^2))),3))</f>
        <v>0.32200000000000001</v>
      </c>
      <c r="M11" s="70">
        <f>IF(ISBLANK(D3),"",ROUND((2*D3+1.96^2-(1.96*SQRT((1.96^2+4*D3*(1-D11)))))/(2*($G3+(1.96^2))),3))</f>
        <v>7.9000000000000001E-2</v>
      </c>
      <c r="N11" s="70">
        <f>IF(ISBLANK(D3),"",ROUND((2*D3+1.96^2+(1.96*SQRT((1.96^2+4*D3*(1-D11)))))/(2*($G3+(1.96^2))),3))</f>
        <v>8.3000000000000004E-2</v>
      </c>
      <c r="O11" s="70">
        <f>IF(ISBLANK(E3),"",ROUND((2*E3+1.96^2-(1.96*SQRT((1.96^2+4*E3*(1-E11)))))/(2*($G3+(1.96^2))),3))</f>
        <v>0.05</v>
      </c>
      <c r="P11" s="6">
        <f>IF(ISBLANK(E3),"",ROUND((2*E3+1.96^2+(1.96*SQRT((1.96^2+4*E3*(1-E11)))))/(2*($G3+(1.96^2))),3))</f>
        <v>5.2999999999999999E-2</v>
      </c>
      <c r="Q11" s="6">
        <f>IF(ISBLANK(F3),"",ROUND((2*F3+1.96^2-(1.96*SQRT((1.96^2+4*F3*(1-F11)))))/(2*($G3+(1.96^2))),3))</f>
        <v>0.17</v>
      </c>
      <c r="R11" s="6">
        <f>IF(ISBLANK(F3),"",ROUND((2*F3+1.96^2+(1.96*SQRT((1.96^2+4*F3*(1-F11)))))/(2*($G3+(1.96^2))),3))</f>
        <v>0.17499999999999999</v>
      </c>
      <c r="S11" s="6"/>
      <c r="T11" s="6">
        <f>+B11+C11</f>
        <v>0.69515905209222884</v>
      </c>
      <c r="U11" s="6">
        <f t="shared" si="1"/>
        <v>0.1321920367207515</v>
      </c>
      <c r="V11" s="6">
        <f t="shared" si="2"/>
        <v>0.17264891118701964</v>
      </c>
      <c r="W11" s="6">
        <f t="shared" si="3"/>
        <v>1</v>
      </c>
      <c r="X11" s="6"/>
      <c r="Y11" s="6">
        <f>IF(ISBLANK(T3),"",ROUND((2*T3+1.96^2-(1.96*SQRT((1.96^2+4*T3*(1-T11)))))/(2*($W3+(1.96^2))),3))</f>
        <v>0.69199999999999995</v>
      </c>
      <c r="Z11" s="6">
        <f>IF(ISBLANK(T3),"",ROUND((2*T3+1.96^2+(1.96*SQRT((1.96^2+4*T3*(1-T11)))))/(2*($W3+(1.96^2))),3))</f>
        <v>0.69799999999999995</v>
      </c>
      <c r="AA11" s="6">
        <f>IF(ISBLANK(U3),"",ROUND((2*U3+1.96^2-(1.96*SQRT((1.96^2+4*U3*(1-U11)))))/(2*($W3+(1.96^2))),3))</f>
        <v>0.13</v>
      </c>
      <c r="AB11" s="6">
        <f>IF(ISBLANK(U3),"",ROUND((2*U3+1.96^2+(1.96*SQRT((1.96^2+4*U3*(1-U11)))))/(2*($W3+(1.96^2))),3))</f>
        <v>0.13500000000000001</v>
      </c>
      <c r="AC11" s="6">
        <f>IF(ISBLANK(V3),"",ROUND((2*V3+1.96^2-(1.96*SQRT((1.96^2+4*V3*(1-V11)))))/(2*($W3+(1.96^2))),3))</f>
        <v>0.17</v>
      </c>
      <c r="AD11" s="6">
        <f>IF(ISBLANK(V3),"",ROUND((2*V3+1.96^2+(1.96*SQRT((1.96^2+4*V3*(1-V11)))))/(2*($W3+(1.96^2))),3))</f>
        <v>0.17499999999999999</v>
      </c>
    </row>
    <row r="12" spans="1:48" x14ac:dyDescent="0.25">
      <c r="A12" s="2" t="s">
        <v>26</v>
      </c>
      <c r="B12" s="6">
        <v>0.27755102040816326</v>
      </c>
      <c r="C12" s="6">
        <v>0.36326530612244901</v>
      </c>
      <c r="D12" s="6">
        <v>0.14557823129251701</v>
      </c>
      <c r="E12" s="6">
        <v>7.0748299319727898E-2</v>
      </c>
      <c r="F12" s="6">
        <v>0.14285714285714285</v>
      </c>
      <c r="G12" s="6">
        <v>1</v>
      </c>
      <c r="H12" s="6"/>
      <c r="I12" s="6">
        <f>IF(ISBLANK(B4),"",ROUND((2*B4+1.96^2-(1.96*SQRT((1.96^2+4*B4*(1-B12)))))/(2*($G4+(1.96^2))),3))</f>
        <v>0.246</v>
      </c>
      <c r="J12" s="6">
        <f t="shared" ref="J12:J14" si="4">IF(ISBLANK(B4),"",ROUND((2*B4+1.96^2+(1.96*SQRT((1.96^2+4*B4*(1-B12)))))/(2*($G4+(1.96^2))),3))</f>
        <v>0.311</v>
      </c>
      <c r="K12" s="6">
        <f>IF(ISBLANK(C4),"",ROUND((2*C4+1.96^2-(1.96*SQRT((1.96^2+4*C4*(1-C12)))))/(2*($G4+(1.96^2))),3))</f>
        <v>0.32900000000000001</v>
      </c>
      <c r="L12" s="6">
        <f t="shared" ref="L12:L14" si="5">IF(ISBLANK(C4),"",ROUND((2*C4+1.96^2+(1.96*SQRT((1.96^2+4*C4*(1-C12)))))/(2*($G4+(1.96^2))),3))</f>
        <v>0.39900000000000002</v>
      </c>
      <c r="M12" s="70">
        <f>IF(ISBLANK(D4),"",ROUND((2*D4+1.96^2-(1.96*SQRT((1.96^2+4*D4*(1-D12)))))/(2*($G4+(1.96^2))),3))</f>
        <v>0.122</v>
      </c>
      <c r="N12" s="70">
        <f t="shared" ref="N12:N14" si="6">IF(ISBLANK(D4),"",ROUND((2*D4+1.96^2+(1.96*SQRT((1.96^2+4*D4*(1-D12)))))/(2*($G4+(1.96^2))),3))</f>
        <v>0.17299999999999999</v>
      </c>
      <c r="O12" s="70">
        <f t="shared" ref="O12:O14" si="7">IF(ISBLANK(E4),"",ROUND((2*E4+1.96^2-(1.96*SQRT((1.96^2+4*E4*(1-E12)))))/(2*($G4+(1.96^2))),3))</f>
        <v>5.3999999999999999E-2</v>
      </c>
      <c r="P12" s="6">
        <f t="shared" ref="P12:P14" si="8">IF(ISBLANK(E4),"",ROUND((2*E4+1.96^2+(1.96*SQRT((1.96^2+4*E4*(1-E12)))))/(2*($G4+(1.96^2))),3))</f>
        <v>9.1999999999999998E-2</v>
      </c>
      <c r="Q12" s="6">
        <f t="shared" ref="Q12:Q14" si="9">IF(ISBLANK(F4),"",ROUND((2*F4+1.96^2-(1.96*SQRT((1.96^2+4*F4*(1-F12)))))/(2*($G4+(1.96^2))),3))</f>
        <v>0.11899999999999999</v>
      </c>
      <c r="R12" s="6">
        <f>IF(ISBLANK(F4),"",ROUND((2*F4+1.96^2+(1.96*SQRT((1.96^2+4*F4*(1-F12)))))/(2*($G4+(1.96^2))),3))</f>
        <v>0.17</v>
      </c>
      <c r="S12" s="6"/>
      <c r="T12" s="6">
        <f t="shared" si="0"/>
        <v>0.64081632653061227</v>
      </c>
      <c r="U12" s="6">
        <f t="shared" si="1"/>
        <v>0.21632653061224491</v>
      </c>
      <c r="V12" s="6">
        <f t="shared" si="2"/>
        <v>0.14285714285714285</v>
      </c>
      <c r="W12" s="6">
        <f t="shared" si="3"/>
        <v>1</v>
      </c>
      <c r="X12" s="6"/>
      <c r="Y12" s="6">
        <f t="shared" ref="Y12:Y18" si="10">IF(ISBLANK(T4),"",ROUND((2*T4+1.96^2-(1.96*SQRT((1.96^2+4*T4*(1-T12)))))/(2*($W4+(1.96^2))),3))</f>
        <v>0.60499999999999998</v>
      </c>
      <c r="Z12" s="6">
        <f t="shared" ref="Z12:Z18" si="11">IF(ISBLANK(T4),"",ROUND((2*T4+1.96^2+(1.96*SQRT((1.96^2+4*T4*(1-T12)))))/(2*($W4+(1.96^2))),3))</f>
        <v>0.67500000000000004</v>
      </c>
      <c r="AA12" s="6">
        <f t="shared" ref="AA12:AA18" si="12">IF(ISBLANK(U4),"",ROUND((2*U4+1.96^2-(1.96*SQRT((1.96^2+4*U4*(1-U12)))))/(2*($W4+(1.96^2))),3))</f>
        <v>0.188</v>
      </c>
      <c r="AB12" s="6">
        <f t="shared" ref="AB12:AB18" si="13">IF(ISBLANK(U4),"",ROUND((2*U4+1.96^2+(1.96*SQRT((1.96^2+4*U4*(1-U12)))))/(2*($W4+(1.96^2))),3))</f>
        <v>0.248</v>
      </c>
      <c r="AC12" s="6">
        <f t="shared" ref="AC12:AC18" si="14">IF(ISBLANK(V4),"",ROUND((2*V4+1.96^2-(1.96*SQRT((1.96^2+4*V4*(1-V12)))))/(2*($W4+(1.96^2))),3))</f>
        <v>0.11899999999999999</v>
      </c>
      <c r="AD12" s="6">
        <f t="shared" ref="AD12:AD18" si="15">IF(ISBLANK(V4),"",ROUND((2*V4+1.96^2+(1.96*SQRT((1.96^2+4*V4*(1-V12)))))/(2*($W4+(1.96^2))),3))</f>
        <v>0.17</v>
      </c>
    </row>
    <row r="13" spans="1:48" x14ac:dyDescent="0.25">
      <c r="A13" s="2" t="s">
        <v>27</v>
      </c>
      <c r="B13" s="6">
        <v>0.24862888482632542</v>
      </c>
      <c r="C13" s="6">
        <v>0.37294332723948814</v>
      </c>
      <c r="D13" s="6">
        <v>0.15722120658135283</v>
      </c>
      <c r="E13" s="6">
        <v>8.957952468007313E-2</v>
      </c>
      <c r="F13" s="6">
        <v>0.13162705667276051</v>
      </c>
      <c r="G13" s="6">
        <v>1</v>
      </c>
      <c r="H13" s="6"/>
      <c r="I13" s="6">
        <f t="shared" ref="I13:I14" si="16">IF(ISBLANK(B5),"",ROUND((2*B5+1.96^2-(1.96*SQRT((1.96^2+4*B5*(1-B13)))))/(2*($G5+(1.96^2))),3))</f>
        <v>0.214</v>
      </c>
      <c r="J13" s="6">
        <f t="shared" si="4"/>
        <v>0.28699999999999998</v>
      </c>
      <c r="K13" s="6">
        <f t="shared" ref="K13:K14" si="17">IF(ISBLANK(C5),"",ROUND((2*C5+1.96^2-(1.96*SQRT((1.96^2+4*C5*(1-C13)))))/(2*($G5+(1.96^2))),3))</f>
        <v>0.33300000000000002</v>
      </c>
      <c r="L13" s="6">
        <f t="shared" si="5"/>
        <v>0.41399999999999998</v>
      </c>
      <c r="M13" s="70">
        <f t="shared" ref="M13:M14" si="18">IF(ISBLANK(D5),"",ROUND((2*D5+1.96^2-(1.96*SQRT((1.96^2+4*D5*(1-D13)))))/(2*($G5+(1.96^2))),3))</f>
        <v>0.129</v>
      </c>
      <c r="N13" s="70">
        <f t="shared" si="6"/>
        <v>0.19</v>
      </c>
      <c r="O13" s="70">
        <f t="shared" si="7"/>
        <v>6.8000000000000005E-2</v>
      </c>
      <c r="P13" s="6">
        <f t="shared" si="8"/>
        <v>0.11600000000000001</v>
      </c>
      <c r="Q13" s="6">
        <f t="shared" si="9"/>
        <v>0.106</v>
      </c>
      <c r="R13" s="6">
        <f>IF(ISBLANK(F5),"",ROUND((2*F5+1.96^2+(1.96*SQRT((1.96^2+4*F5*(1-F13)))))/(2*($G5+(1.96^2))),3))</f>
        <v>0.16300000000000001</v>
      </c>
      <c r="S13" s="6"/>
      <c r="T13" s="6">
        <f t="shared" si="0"/>
        <v>0.62157221206581359</v>
      </c>
      <c r="U13" s="6">
        <f t="shared" si="1"/>
        <v>0.24680073126142596</v>
      </c>
      <c r="V13" s="6">
        <f t="shared" si="2"/>
        <v>0.13162705667276051</v>
      </c>
      <c r="W13" s="6">
        <f t="shared" si="3"/>
        <v>1</v>
      </c>
      <c r="X13" s="6"/>
      <c r="Y13" s="6">
        <f t="shared" si="10"/>
        <v>0.57999999999999996</v>
      </c>
      <c r="Z13" s="6">
        <f t="shared" si="11"/>
        <v>0.66100000000000003</v>
      </c>
      <c r="AA13" s="6">
        <f t="shared" si="12"/>
        <v>0.21299999999999999</v>
      </c>
      <c r="AB13" s="6">
        <f t="shared" si="13"/>
        <v>0.28499999999999998</v>
      </c>
      <c r="AC13" s="6">
        <f t="shared" si="14"/>
        <v>0.106</v>
      </c>
      <c r="AD13" s="6">
        <f t="shared" si="15"/>
        <v>0.16300000000000001</v>
      </c>
    </row>
    <row r="14" spans="1:48" x14ac:dyDescent="0.25">
      <c r="A14" s="2" t="s">
        <v>28</v>
      </c>
      <c r="B14" s="6">
        <v>0.32775330396475771</v>
      </c>
      <c r="C14" s="6">
        <v>0.35859030837004408</v>
      </c>
      <c r="D14" s="6">
        <v>9.9559471365638766E-2</v>
      </c>
      <c r="E14" s="6">
        <v>4.6696035242290747E-2</v>
      </c>
      <c r="F14" s="6">
        <v>0.16740088105726872</v>
      </c>
      <c r="G14" s="6">
        <v>1</v>
      </c>
      <c r="H14" s="6"/>
      <c r="I14" s="6">
        <f t="shared" si="16"/>
        <v>0.30099999999999999</v>
      </c>
      <c r="J14" s="6">
        <f t="shared" si="4"/>
        <v>0.35599999999999998</v>
      </c>
      <c r="K14" s="6">
        <f t="shared" si="17"/>
        <v>0.33100000000000002</v>
      </c>
      <c r="L14" s="6">
        <f t="shared" si="5"/>
        <v>0.38700000000000001</v>
      </c>
      <c r="M14" s="70">
        <f t="shared" si="18"/>
        <v>8.3000000000000004E-2</v>
      </c>
      <c r="N14" s="70">
        <f t="shared" si="6"/>
        <v>0.11799999999999999</v>
      </c>
      <c r="O14" s="70">
        <f t="shared" si="7"/>
        <v>3.5999999999999997E-2</v>
      </c>
      <c r="P14" s="6">
        <f t="shared" si="8"/>
        <v>6.0999999999999999E-2</v>
      </c>
      <c r="Q14" s="6">
        <f t="shared" si="9"/>
        <v>0.14699999999999999</v>
      </c>
      <c r="R14" s="6">
        <f>IF(ISBLANK(F6),"",ROUND((2*F6+1.96^2+(1.96*SQRT((1.96^2+4*F6*(1-F14)))))/(2*($G6+(1.96^2))),3))</f>
        <v>0.19</v>
      </c>
      <c r="S14" s="6"/>
      <c r="T14" s="6">
        <f t="shared" si="0"/>
        <v>0.68634361233480179</v>
      </c>
      <c r="U14" s="6">
        <f t="shared" si="1"/>
        <v>0.14625550660792952</v>
      </c>
      <c r="V14" s="6">
        <f t="shared" si="2"/>
        <v>0.16740088105726872</v>
      </c>
      <c r="W14" s="6">
        <f t="shared" si="3"/>
        <v>1</v>
      </c>
      <c r="X14" s="6"/>
      <c r="Y14" s="6">
        <f t="shared" si="10"/>
        <v>0.65900000000000003</v>
      </c>
      <c r="Z14" s="6">
        <f t="shared" si="11"/>
        <v>0.71299999999999997</v>
      </c>
      <c r="AA14" s="6">
        <f t="shared" si="12"/>
        <v>0.127</v>
      </c>
      <c r="AB14" s="6">
        <f t="shared" si="13"/>
        <v>0.16800000000000001</v>
      </c>
      <c r="AC14" s="6">
        <f t="shared" si="14"/>
        <v>0.14699999999999999</v>
      </c>
      <c r="AD14" s="6">
        <f t="shared" si="15"/>
        <v>0.19</v>
      </c>
    </row>
    <row r="15" spans="1:48" x14ac:dyDescent="0.25">
      <c r="A15" s="2" t="s">
        <v>29</v>
      </c>
      <c r="B15" s="5" t="s">
        <v>24</v>
      </c>
      <c r="C15" s="5" t="s">
        <v>24</v>
      </c>
      <c r="D15" s="5" t="s">
        <v>24</v>
      </c>
      <c r="E15" s="5" t="s">
        <v>24</v>
      </c>
      <c r="F15" s="5" t="s">
        <v>24</v>
      </c>
      <c r="G15" s="5" t="s">
        <v>24</v>
      </c>
      <c r="H15" s="5"/>
      <c r="I15" s="5" t="s">
        <v>24</v>
      </c>
      <c r="J15" s="5" t="s">
        <v>24</v>
      </c>
      <c r="K15" s="5" t="s">
        <v>24</v>
      </c>
      <c r="L15" s="5" t="s">
        <v>24</v>
      </c>
      <c r="M15" s="5" t="s">
        <v>24</v>
      </c>
      <c r="N15" s="5" t="s">
        <v>24</v>
      </c>
      <c r="O15" s="5" t="s">
        <v>24</v>
      </c>
      <c r="P15" s="5" t="s">
        <v>24</v>
      </c>
      <c r="Q15" s="5" t="s">
        <v>24</v>
      </c>
      <c r="R15" s="5" t="s">
        <v>24</v>
      </c>
      <c r="S15" s="5"/>
      <c r="T15" s="4" t="s">
        <v>24</v>
      </c>
      <c r="U15" s="4" t="s">
        <v>24</v>
      </c>
      <c r="V15" s="4" t="str">
        <f t="shared" si="2"/>
        <v>-</v>
      </c>
      <c r="W15" s="4" t="str">
        <f t="shared" si="3"/>
        <v>-</v>
      </c>
      <c r="X15" s="5"/>
      <c r="Y15" s="6" t="s">
        <v>24</v>
      </c>
      <c r="Z15" s="6" t="s">
        <v>24</v>
      </c>
      <c r="AA15" s="6" t="s">
        <v>24</v>
      </c>
      <c r="AB15" s="6" t="s">
        <v>24</v>
      </c>
      <c r="AC15" s="6" t="s">
        <v>24</v>
      </c>
      <c r="AD15" s="6" t="s">
        <v>24</v>
      </c>
    </row>
    <row r="16" spans="1:48" x14ac:dyDescent="0.25">
      <c r="A16" s="2" t="s">
        <v>30</v>
      </c>
      <c r="B16" s="5" t="s">
        <v>24</v>
      </c>
      <c r="C16" s="5" t="s">
        <v>24</v>
      </c>
      <c r="D16" s="5" t="s">
        <v>24</v>
      </c>
      <c r="E16" s="5" t="s">
        <v>24</v>
      </c>
      <c r="F16" s="5" t="s">
        <v>24</v>
      </c>
      <c r="G16" s="5" t="s">
        <v>24</v>
      </c>
      <c r="H16" s="5"/>
      <c r="I16" s="5" t="s">
        <v>24</v>
      </c>
      <c r="J16" s="5" t="s">
        <v>24</v>
      </c>
      <c r="K16" s="5" t="s">
        <v>24</v>
      </c>
      <c r="L16" s="5" t="s">
        <v>24</v>
      </c>
      <c r="M16" s="5" t="s">
        <v>24</v>
      </c>
      <c r="N16" s="5" t="s">
        <v>24</v>
      </c>
      <c r="O16" s="5" t="s">
        <v>24</v>
      </c>
      <c r="P16" s="5" t="s">
        <v>24</v>
      </c>
      <c r="Q16" s="5" t="s">
        <v>24</v>
      </c>
      <c r="R16" s="5" t="s">
        <v>24</v>
      </c>
      <c r="S16" s="5"/>
      <c r="T16" s="4" t="s">
        <v>24</v>
      </c>
      <c r="U16" s="4" t="s">
        <v>24</v>
      </c>
      <c r="V16" s="4" t="str">
        <f t="shared" si="2"/>
        <v>-</v>
      </c>
      <c r="W16" s="4" t="str">
        <f t="shared" si="3"/>
        <v>-</v>
      </c>
      <c r="X16" s="5"/>
      <c r="Y16" s="6" t="s">
        <v>24</v>
      </c>
      <c r="Z16" s="6" t="s">
        <v>24</v>
      </c>
      <c r="AA16" s="6" t="s">
        <v>24</v>
      </c>
      <c r="AB16" s="6" t="s">
        <v>24</v>
      </c>
      <c r="AC16" s="6" t="s">
        <v>24</v>
      </c>
      <c r="AD16" s="6" t="s">
        <v>24</v>
      </c>
    </row>
    <row r="17" spans="1:30" x14ac:dyDescent="0.25">
      <c r="A17" s="2" t="s">
        <v>31</v>
      </c>
      <c r="B17" s="6">
        <v>0.28717201166180756</v>
      </c>
      <c r="C17" s="6">
        <v>0.40816326530612246</v>
      </c>
      <c r="D17" s="6">
        <v>0.10932944606413994</v>
      </c>
      <c r="E17" s="6">
        <v>4.2274052478134108E-2</v>
      </c>
      <c r="F17" s="6">
        <v>0.15306122448979592</v>
      </c>
      <c r="G17" s="6">
        <v>1</v>
      </c>
      <c r="H17" s="6"/>
      <c r="I17" s="6">
        <f>IF(ISBLANK(B9),"",ROUND((2*B9+1.96^2-(1.96*SQRT((1.96^2+4*B9*(1-B17)))))/(2*($G9+(1.96^2))),3))</f>
        <v>0.255</v>
      </c>
      <c r="J17" s="6">
        <f t="shared" ref="J17:J18" si="19">IF(ISBLANK(B9),"",ROUND((2*B9+1.96^2+(1.96*SQRT((1.96^2+4*B9*(1-B17)))))/(2*($G9+(1.96^2))),3))</f>
        <v>0.32200000000000001</v>
      </c>
      <c r="K17" s="6">
        <f t="shared" ref="K17:K18" si="20">IF(ISBLANK(C9),"",ROUND((2*C9+1.96^2-(1.96*SQRT((1.96^2+4*C9*(1-C17)))))/(2*($G9+(1.96^2))),3))</f>
        <v>0.372</v>
      </c>
      <c r="L17" s="6">
        <f t="shared" ref="L17:L18" si="21">IF(ISBLANK(C9),"",ROUND((2*C9+1.96^2+(1.96*SQRT((1.96^2+4*C9*(1-C17)))))/(2*($G9+(1.96^2))),3))</f>
        <v>0.44500000000000001</v>
      </c>
      <c r="M17" s="70">
        <f t="shared" ref="M17:M18" si="22">IF(ISBLANK(D9),"",ROUND((2*D9+1.96^2-(1.96*SQRT((1.96^2+4*D9*(1-D17)))))/(2*($G9+(1.96^2))),3))</f>
        <v>8.7999999999999995E-2</v>
      </c>
      <c r="N17" s="70">
        <f t="shared" ref="N17:N18" si="23">IF(ISBLANK(D9),"",ROUND((2*D9+1.96^2+(1.96*SQRT((1.96^2+4*D9*(1-D17)))))/(2*($G9+(1.96^2))),3))</f>
        <v>0.13500000000000001</v>
      </c>
      <c r="O17" s="70">
        <f t="shared" ref="O17:O18" si="24">IF(ISBLANK(E9),"",ROUND((2*E9+1.96^2-(1.96*SQRT((1.96^2+4*E9*(1-E17)))))/(2*($G9+(1.96^2))),3))</f>
        <v>0.03</v>
      </c>
      <c r="P17" s="6">
        <f t="shared" ref="P17:P18" si="25">IF(ISBLANK(E9),"",ROUND((2*E9+1.96^2+(1.96*SQRT((1.96^2+4*E9*(1-E17)))))/(2*($G9+(1.96^2))),3))</f>
        <v>0.06</v>
      </c>
      <c r="Q17" s="6">
        <f t="shared" ref="Q17:Q18" si="26">IF(ISBLANK(F9),"",ROUND((2*F9+1.96^2-(1.96*SQRT((1.96^2+4*F9*(1-F17)))))/(2*($G9+(1.96^2))),3))</f>
        <v>0.128</v>
      </c>
      <c r="R17" s="6">
        <f>IF(ISBLANK(F9),"",ROUND((2*F9+1.96^2+(1.96*SQRT((1.96^2+4*F9*(1-F17)))))/(2*($G9+(1.96^2))),3))</f>
        <v>0.182</v>
      </c>
      <c r="S17" s="6"/>
      <c r="T17" s="6">
        <f t="shared" si="0"/>
        <v>0.69533527696792996</v>
      </c>
      <c r="U17" s="6">
        <f t="shared" si="1"/>
        <v>0.15160349854227406</v>
      </c>
      <c r="V17" s="6">
        <f t="shared" si="2"/>
        <v>0.15306122448979592</v>
      </c>
      <c r="W17" s="6">
        <f t="shared" si="3"/>
        <v>1</v>
      </c>
      <c r="X17" s="6"/>
      <c r="Y17" s="6">
        <f t="shared" si="10"/>
        <v>0.66</v>
      </c>
      <c r="Z17" s="6">
        <f t="shared" si="11"/>
        <v>0.72899999999999998</v>
      </c>
      <c r="AA17" s="6">
        <f t="shared" si="12"/>
        <v>0.127</v>
      </c>
      <c r="AB17" s="6">
        <f t="shared" si="13"/>
        <v>0.18</v>
      </c>
      <c r="AC17" s="6">
        <f t="shared" si="14"/>
        <v>0.128</v>
      </c>
      <c r="AD17" s="6">
        <f t="shared" si="15"/>
        <v>0.182</v>
      </c>
    </row>
    <row r="18" spans="1:30" x14ac:dyDescent="0.25">
      <c r="A18" s="2" t="s">
        <v>32</v>
      </c>
      <c r="B18" s="6">
        <v>0.40476190476190477</v>
      </c>
      <c r="C18" s="6">
        <v>0.32539682539682541</v>
      </c>
      <c r="D18" s="6">
        <v>6.3492063492063489E-2</v>
      </c>
      <c r="E18" s="6">
        <v>3.1746031746031744E-2</v>
      </c>
      <c r="F18" s="6">
        <v>0.17460317460317459</v>
      </c>
      <c r="G18" s="6">
        <v>1</v>
      </c>
      <c r="H18" s="6"/>
      <c r="I18" s="6">
        <f>IF(ISBLANK(B10),"",ROUND((2*B10+1.96^2-(1.96*SQRT((1.96^2+4*B10*(1-B18)))))/(2*($G10+(1.96^2))),3))</f>
        <v>0.34599999999999997</v>
      </c>
      <c r="J18" s="6">
        <f t="shared" si="19"/>
        <v>0.46600000000000003</v>
      </c>
      <c r="K18" s="6">
        <f t="shared" si="20"/>
        <v>0.27100000000000002</v>
      </c>
      <c r="L18" s="6">
        <f t="shared" si="21"/>
        <v>0.38500000000000001</v>
      </c>
      <c r="M18" s="70">
        <f t="shared" si="22"/>
        <v>3.9E-2</v>
      </c>
      <c r="N18" s="70">
        <f t="shared" si="23"/>
        <v>0.10100000000000001</v>
      </c>
      <c r="O18" s="70">
        <f t="shared" si="24"/>
        <v>1.6E-2</v>
      </c>
      <c r="P18" s="6">
        <f t="shared" si="25"/>
        <v>6.0999999999999999E-2</v>
      </c>
      <c r="Q18" s="6">
        <f t="shared" si="26"/>
        <v>0.13300000000000001</v>
      </c>
      <c r="R18" s="6">
        <f>IF(ISBLANK(F10),"",ROUND((2*F10+1.96^2+(1.96*SQRT((1.96^2+4*F10*(1-F18)))))/(2*($G10+(1.96^2))),3))</f>
        <v>0.22600000000000001</v>
      </c>
      <c r="S18" s="6"/>
      <c r="T18" s="6">
        <f t="shared" si="0"/>
        <v>0.73015873015873023</v>
      </c>
      <c r="U18" s="6">
        <f t="shared" si="1"/>
        <v>9.5238095238095233E-2</v>
      </c>
      <c r="V18" s="6">
        <f t="shared" si="2"/>
        <v>0.17460317460317459</v>
      </c>
      <c r="W18" s="6">
        <f t="shared" si="3"/>
        <v>1</v>
      </c>
      <c r="X18" s="6"/>
      <c r="Y18" s="6">
        <f t="shared" si="10"/>
        <v>0.67200000000000004</v>
      </c>
      <c r="Z18" s="6">
        <f t="shared" si="11"/>
        <v>0.78100000000000003</v>
      </c>
      <c r="AA18" s="6">
        <f t="shared" si="12"/>
        <v>6.5000000000000002E-2</v>
      </c>
      <c r="AB18" s="6">
        <f t="shared" si="13"/>
        <v>0.13800000000000001</v>
      </c>
      <c r="AC18" s="6">
        <f t="shared" si="14"/>
        <v>0.13300000000000001</v>
      </c>
      <c r="AD18" s="6">
        <f t="shared" si="15"/>
        <v>0.22600000000000001</v>
      </c>
    </row>
    <row r="19" spans="1:30" x14ac:dyDescent="0.25">
      <c r="A19" s="1" t="s">
        <v>33</v>
      </c>
    </row>
    <row r="20" spans="1:30" x14ac:dyDescent="0.25">
      <c r="A20" s="62" t="s">
        <v>74</v>
      </c>
      <c r="B20" s="7">
        <v>9470</v>
      </c>
      <c r="C20" s="7">
        <v>14747</v>
      </c>
      <c r="D20" s="7">
        <v>16027</v>
      </c>
      <c r="E20" s="7">
        <v>13026</v>
      </c>
      <c r="F20" s="7">
        <v>7747</v>
      </c>
      <c r="G20" s="7">
        <v>61017</v>
      </c>
      <c r="H20" s="7"/>
      <c r="I20" s="7"/>
      <c r="J20" s="7"/>
      <c r="K20" s="7"/>
      <c r="L20" s="7"/>
      <c r="M20" s="7"/>
      <c r="N20" s="7"/>
      <c r="O20" s="7"/>
      <c r="P20" s="7"/>
      <c r="Q20" s="7"/>
      <c r="R20" s="7"/>
      <c r="S20" s="7"/>
      <c r="T20" s="7">
        <f>+B20+C20</f>
        <v>24217</v>
      </c>
      <c r="U20" s="7">
        <f>+D20+E20</f>
        <v>29053</v>
      </c>
      <c r="V20" s="7">
        <f>+F20</f>
        <v>7747</v>
      </c>
      <c r="W20" s="7">
        <f>+G20</f>
        <v>61017</v>
      </c>
      <c r="X20" s="7"/>
      <c r="Y20" s="7"/>
      <c r="Z20" s="7"/>
      <c r="AA20" s="7"/>
      <c r="AB20" s="7"/>
      <c r="AC20" s="7"/>
      <c r="AD20" s="7"/>
    </row>
    <row r="21" spans="1:30" x14ac:dyDescent="0.25">
      <c r="A21" s="62" t="s">
        <v>75</v>
      </c>
      <c r="B21" s="7">
        <v>68</v>
      </c>
      <c r="C21" s="7">
        <v>109</v>
      </c>
      <c r="D21" s="7">
        <v>147</v>
      </c>
      <c r="E21" s="7">
        <v>127</v>
      </c>
      <c r="F21" s="7">
        <v>57</v>
      </c>
      <c r="G21" s="7">
        <v>508</v>
      </c>
      <c r="H21" s="7"/>
      <c r="I21" s="7"/>
      <c r="J21" s="7"/>
      <c r="K21" s="7"/>
      <c r="L21" s="7"/>
      <c r="M21" s="7"/>
      <c r="N21" s="7"/>
      <c r="O21" s="7"/>
      <c r="P21" s="7"/>
      <c r="Q21" s="7"/>
      <c r="R21" s="7"/>
      <c r="S21" s="7"/>
      <c r="T21" s="7">
        <f t="shared" ref="T21:T23" si="27">+B21+C21</f>
        <v>177</v>
      </c>
      <c r="U21" s="7">
        <f t="shared" ref="U21:U23" si="28">+D21+E21</f>
        <v>274</v>
      </c>
      <c r="V21" s="7">
        <f t="shared" ref="V21:V35" si="29">+F21</f>
        <v>57</v>
      </c>
      <c r="W21" s="7">
        <f t="shared" ref="W21:W35" si="30">+G21</f>
        <v>508</v>
      </c>
      <c r="X21" s="7"/>
      <c r="Y21" s="7"/>
      <c r="Z21" s="7"/>
      <c r="AA21" s="7"/>
      <c r="AB21" s="7"/>
      <c r="AC21" s="7"/>
      <c r="AD21" s="7"/>
    </row>
    <row r="22" spans="1:30" x14ac:dyDescent="0.25">
      <c r="A22" s="62" t="s">
        <v>76</v>
      </c>
      <c r="B22" s="7">
        <v>39</v>
      </c>
      <c r="C22" s="7">
        <v>52</v>
      </c>
      <c r="D22" s="7">
        <v>74</v>
      </c>
      <c r="E22" s="7">
        <v>61</v>
      </c>
      <c r="F22" s="7">
        <v>17</v>
      </c>
      <c r="G22" s="7">
        <v>243</v>
      </c>
      <c r="H22" s="7"/>
      <c r="I22" s="7"/>
      <c r="J22" s="7"/>
      <c r="K22" s="7"/>
      <c r="L22" s="7"/>
      <c r="M22" s="7"/>
      <c r="N22" s="7"/>
      <c r="O22" s="7"/>
      <c r="P22" s="7"/>
      <c r="Q22" s="7"/>
      <c r="R22" s="7"/>
      <c r="S22" s="7"/>
      <c r="T22" s="7">
        <f t="shared" si="27"/>
        <v>91</v>
      </c>
      <c r="U22" s="7">
        <f t="shared" si="28"/>
        <v>135</v>
      </c>
      <c r="V22" s="7">
        <f t="shared" si="29"/>
        <v>17</v>
      </c>
      <c r="W22" s="7">
        <f t="shared" si="30"/>
        <v>243</v>
      </c>
      <c r="X22" s="7"/>
      <c r="Y22" s="7"/>
      <c r="Z22" s="7"/>
      <c r="AA22" s="7"/>
      <c r="AB22" s="7"/>
      <c r="AC22" s="7"/>
      <c r="AD22" s="7"/>
    </row>
    <row r="23" spans="1:30" x14ac:dyDescent="0.25">
      <c r="A23" s="62" t="s">
        <v>77</v>
      </c>
      <c r="B23" s="7">
        <v>86</v>
      </c>
      <c r="C23" s="7">
        <v>115</v>
      </c>
      <c r="D23" s="7">
        <v>152</v>
      </c>
      <c r="E23" s="7">
        <v>88</v>
      </c>
      <c r="F23" s="7">
        <v>56</v>
      </c>
      <c r="G23" s="7">
        <v>497</v>
      </c>
      <c r="H23" s="7"/>
      <c r="I23" s="7"/>
      <c r="J23" s="7"/>
      <c r="K23" s="7"/>
      <c r="L23" s="7"/>
      <c r="M23" s="7"/>
      <c r="N23" s="7"/>
      <c r="O23" s="7"/>
      <c r="P23" s="7"/>
      <c r="Q23" s="7"/>
      <c r="R23" s="7"/>
      <c r="S23" s="7"/>
      <c r="T23" s="7">
        <f t="shared" si="27"/>
        <v>201</v>
      </c>
      <c r="U23" s="7">
        <f t="shared" si="28"/>
        <v>240</v>
      </c>
      <c r="V23" s="7">
        <f t="shared" si="29"/>
        <v>56</v>
      </c>
      <c r="W23" s="7">
        <f t="shared" si="30"/>
        <v>497</v>
      </c>
      <c r="X23" s="7"/>
      <c r="Y23" s="7"/>
      <c r="Z23" s="7"/>
      <c r="AA23" s="7"/>
      <c r="AB23" s="7"/>
      <c r="AC23" s="7"/>
      <c r="AD23" s="7"/>
    </row>
    <row r="24" spans="1:30" x14ac:dyDescent="0.25">
      <c r="A24" s="62" t="s">
        <v>78</v>
      </c>
      <c r="B24" s="7">
        <v>37</v>
      </c>
      <c r="C24" s="7">
        <v>47</v>
      </c>
      <c r="D24" s="7">
        <v>68</v>
      </c>
      <c r="E24" s="7">
        <v>48</v>
      </c>
      <c r="F24" s="7">
        <v>22</v>
      </c>
      <c r="G24" s="7">
        <v>222</v>
      </c>
      <c r="H24" s="7"/>
      <c r="I24" s="7"/>
      <c r="J24" s="7"/>
      <c r="K24" s="7"/>
      <c r="L24" s="7"/>
      <c r="M24" s="7"/>
      <c r="N24" s="7"/>
      <c r="O24" s="7"/>
      <c r="P24" s="7"/>
      <c r="Q24" s="7"/>
      <c r="R24" s="7"/>
      <c r="S24" s="7"/>
      <c r="T24" s="7">
        <f t="shared" ref="T24:T25" si="31">+B24+C24</f>
        <v>84</v>
      </c>
      <c r="U24" s="7">
        <f t="shared" ref="U24:U25" si="32">+D24+E24</f>
        <v>116</v>
      </c>
      <c r="V24" s="7">
        <f t="shared" si="29"/>
        <v>22</v>
      </c>
      <c r="W24" s="7">
        <f t="shared" si="30"/>
        <v>222</v>
      </c>
      <c r="X24" s="7"/>
      <c r="Y24" s="7"/>
      <c r="Z24" s="7"/>
      <c r="AA24" s="7"/>
      <c r="AB24" s="7"/>
      <c r="AC24" s="7"/>
      <c r="AD24" s="7"/>
    </row>
    <row r="25" spans="1:30" x14ac:dyDescent="0.25">
      <c r="A25" s="62" t="s">
        <v>79</v>
      </c>
      <c r="B25" s="7">
        <v>12</v>
      </c>
      <c r="C25" s="7">
        <v>18</v>
      </c>
      <c r="D25" s="7">
        <v>34</v>
      </c>
      <c r="E25" s="7">
        <v>20</v>
      </c>
      <c r="F25" s="7">
        <v>10</v>
      </c>
      <c r="G25" s="7">
        <v>94</v>
      </c>
      <c r="H25" s="7"/>
      <c r="I25" s="7"/>
      <c r="J25" s="7"/>
      <c r="K25" s="7"/>
      <c r="L25" s="7"/>
      <c r="M25" s="7"/>
      <c r="N25" s="7"/>
      <c r="O25" s="7"/>
      <c r="P25" s="7"/>
      <c r="Q25" s="7"/>
      <c r="R25" s="7"/>
      <c r="S25" s="7"/>
      <c r="T25" s="7">
        <f t="shared" si="31"/>
        <v>30</v>
      </c>
      <c r="U25" s="7">
        <f t="shared" si="32"/>
        <v>54</v>
      </c>
      <c r="V25" s="7">
        <f t="shared" si="29"/>
        <v>10</v>
      </c>
      <c r="W25" s="7">
        <f t="shared" si="30"/>
        <v>94</v>
      </c>
      <c r="X25" s="7"/>
      <c r="Y25" s="7"/>
      <c r="Z25" s="7"/>
      <c r="AA25" s="7"/>
      <c r="AB25" s="7"/>
      <c r="AC25" s="7"/>
      <c r="AD25" s="7"/>
    </row>
    <row r="26" spans="1:30" x14ac:dyDescent="0.25">
      <c r="A26" s="62" t="s">
        <v>80</v>
      </c>
      <c r="B26" s="7" t="s">
        <v>24</v>
      </c>
      <c r="C26" s="7" t="s">
        <v>24</v>
      </c>
      <c r="D26" s="7" t="s">
        <v>24</v>
      </c>
      <c r="E26" s="7" t="s">
        <v>24</v>
      </c>
      <c r="F26" s="7" t="s">
        <v>24</v>
      </c>
      <c r="G26" s="7" t="s">
        <v>24</v>
      </c>
      <c r="H26" s="7"/>
      <c r="I26" s="7"/>
      <c r="J26" s="7"/>
      <c r="K26" s="7"/>
      <c r="L26" s="7"/>
      <c r="M26" s="7"/>
      <c r="N26" s="7"/>
      <c r="O26" s="7"/>
      <c r="P26" s="7"/>
      <c r="Q26" s="7"/>
      <c r="R26" s="7"/>
      <c r="S26" s="7"/>
      <c r="T26" s="7" t="s">
        <v>24</v>
      </c>
      <c r="U26" s="7" t="s">
        <v>24</v>
      </c>
      <c r="V26" s="7" t="str">
        <f t="shared" si="29"/>
        <v>-</v>
      </c>
      <c r="W26" s="7" t="str">
        <f t="shared" si="30"/>
        <v>-</v>
      </c>
      <c r="X26" s="7"/>
      <c r="Y26" s="7"/>
      <c r="Z26" s="7"/>
      <c r="AA26" s="7"/>
      <c r="AB26" s="7"/>
      <c r="AC26" s="7"/>
      <c r="AD26" s="7"/>
    </row>
    <row r="27" spans="1:30" x14ac:dyDescent="0.25">
      <c r="A27" s="62" t="s">
        <v>81</v>
      </c>
      <c r="B27" s="7">
        <v>19</v>
      </c>
      <c r="C27" s="7">
        <v>43</v>
      </c>
      <c r="D27" s="7">
        <v>53</v>
      </c>
      <c r="E27" s="7">
        <v>29</v>
      </c>
      <c r="F27" s="7">
        <v>25</v>
      </c>
      <c r="G27" s="7">
        <v>169</v>
      </c>
      <c r="H27" s="7"/>
      <c r="I27" s="7"/>
      <c r="J27" s="7"/>
      <c r="K27" s="7"/>
      <c r="L27" s="7"/>
      <c r="M27" s="7"/>
      <c r="N27" s="7"/>
      <c r="O27" s="7"/>
      <c r="P27" s="7"/>
      <c r="Q27" s="7"/>
      <c r="R27" s="7"/>
      <c r="S27" s="7"/>
      <c r="T27" s="7">
        <f t="shared" ref="T27:T30" si="33">+B27+C27</f>
        <v>62</v>
      </c>
      <c r="U27" s="7">
        <f t="shared" ref="U27:U31" si="34">+D27+E27</f>
        <v>82</v>
      </c>
      <c r="V27" s="7">
        <f t="shared" si="29"/>
        <v>25</v>
      </c>
      <c r="W27" s="7">
        <f t="shared" si="30"/>
        <v>169</v>
      </c>
      <c r="X27" s="7"/>
      <c r="Y27" s="7"/>
      <c r="Z27" s="7"/>
      <c r="AA27" s="7"/>
      <c r="AB27" s="7"/>
      <c r="AC27" s="7"/>
      <c r="AD27" s="7"/>
    </row>
    <row r="28" spans="1:30" x14ac:dyDescent="0.25">
      <c r="A28" s="62" t="s">
        <v>34</v>
      </c>
      <c r="B28" s="8">
        <v>0.15520264844223741</v>
      </c>
      <c r="C28" s="8">
        <v>0.24168674303882526</v>
      </c>
      <c r="D28" s="8">
        <v>0.26266450333513613</v>
      </c>
      <c r="E28" s="8">
        <v>0.21348148876542603</v>
      </c>
      <c r="F28" s="8">
        <v>0.1269646164183752</v>
      </c>
      <c r="G28" s="8">
        <v>1</v>
      </c>
      <c r="H28" s="8"/>
      <c r="I28" s="8">
        <f>IF(ISBLANK(B20),"",ROUND((2*B20+1.96^2-(1.96*SQRT((1.96^2+4*B20*(1-B28)))))/(2*($G20+(1.96^2))),3))</f>
        <v>0.152</v>
      </c>
      <c r="J28" s="8">
        <f>IF(ISBLANK(B20),"",ROUND((2*B20+1.96^2+(1.96*SQRT((1.96^2+4*B20*(1-B28)))))/(2*($G20+(1.96^2))),3))</f>
        <v>0.158</v>
      </c>
      <c r="K28" s="8">
        <f>IF(ISBLANK(C20),"",ROUND((2*C20+1.96^2-(1.96*SQRT((1.96^2+4*C20*(1-C28)))))/(2*($G20+(1.96^2))),3))</f>
        <v>0.23799999999999999</v>
      </c>
      <c r="L28" s="8">
        <f>IF(ISBLANK(C20),"",ROUND((2*C20+1.96^2+(1.96*SQRT((1.96^2+4*C20*(1-C28)))))/(2*($G20+(1.96^2))),3))</f>
        <v>0.245</v>
      </c>
      <c r="M28" s="8">
        <f>IF(ISBLANK(D20),"",ROUND((2*D20+1.96^2-(1.96*SQRT((1.96^2+4*D20*(1-D28)))))/(2*($G20+(1.96^2))),3))</f>
        <v>0.25900000000000001</v>
      </c>
      <c r="N28" s="8">
        <f>IF(ISBLANK(D20),"",ROUND((2*D20+1.96^2+(1.96*SQRT((1.96^2+4*D20*(1-D28)))))/(2*($G20+(1.96^2))),3))</f>
        <v>0.26600000000000001</v>
      </c>
      <c r="O28" s="8">
        <f>IF(ISBLANK(E20),"",ROUND((2*E20+1.96^2-(1.96*SQRT((1.96^2+4*E20*(1-E28)))))/(2*($G20+(1.96^2))),3))</f>
        <v>0.21</v>
      </c>
      <c r="P28" s="8">
        <f>IF(ISBLANK(E20),"",ROUND((2*E20+1.96^2+(1.96*SQRT((1.96^2+4*E20*(1-E28)))))/(2*($G20+(1.96^2))),3))</f>
        <v>0.217</v>
      </c>
      <c r="Q28" s="8">
        <f>IF(ISBLANK(F20),"",ROUND((2*F20+1.96^2-(1.96*SQRT((1.96^2+4*F20*(1-F28)))))/(2*($G20+(1.96^2))),3))</f>
        <v>0.124</v>
      </c>
      <c r="R28" s="8">
        <f t="shared" ref="R28:R33" si="35">IF(ISBLANK(F20),"",ROUND((2*F20+1.96^2+(1.96*SQRT((1.96^2+4*F20*(1-F28)))))/(2*($G20+(1.96^2))),3))</f>
        <v>0.13</v>
      </c>
      <c r="S28" s="8"/>
      <c r="T28" s="8">
        <f t="shared" si="33"/>
        <v>0.39688939148106267</v>
      </c>
      <c r="U28" s="8">
        <f t="shared" si="34"/>
        <v>0.47614599210056219</v>
      </c>
      <c r="V28" s="8">
        <f t="shared" si="29"/>
        <v>0.1269646164183752</v>
      </c>
      <c r="W28" s="8">
        <f t="shared" si="30"/>
        <v>1</v>
      </c>
      <c r="X28" s="7"/>
      <c r="Y28" s="8">
        <f>IF(ISBLANK(T20),"",ROUND((2*T20+1.96^2-(1.96*SQRT((1.96^2+4*T20*(1-T28)))))/(2*($W20+(1.96^2))),3))</f>
        <v>0.39300000000000002</v>
      </c>
      <c r="Z28" s="8">
        <f>IF(ISBLANK(T20),"",ROUND((2*T20+1.96^2+(1.96*SQRT((1.96^2+4*T20*(1-T28)))))/(2*($W20+(1.96^2))),3))</f>
        <v>0.40100000000000002</v>
      </c>
      <c r="AA28" s="8">
        <f>IF(ISBLANK(U20),"",ROUND((2*U20+1.96^2-(1.96*SQRT((1.96^2+4*U20*(1-U28)))))/(2*($W20+(1.96^2))),3))</f>
        <v>0.47199999999999998</v>
      </c>
      <c r="AB28" s="8">
        <f>IF(ISBLANK(U20),"",ROUND((2*U20+1.96^2+(1.96*SQRT((1.96^2+4*U20*(1-U28)))))/(2*($W20+(1.96^2))),3))</f>
        <v>0.48</v>
      </c>
      <c r="AC28" s="8">
        <f>IF(ISBLANK(V20),"",ROUND((2*V20+1.96^2-(1.96*SQRT((1.96^2+4*V20*(1-V28)))))/(2*($W20+(1.96^2))),3))</f>
        <v>0.124</v>
      </c>
      <c r="AD28" s="8">
        <f>IF(ISBLANK(V20),"",ROUND((2*V20+1.96^2+(1.96*SQRT((1.96^2+4*V20*(1-V28)))))/(2*($W20+(1.96^2))),3))</f>
        <v>0.13</v>
      </c>
    </row>
    <row r="29" spans="1:30" x14ac:dyDescent="0.25">
      <c r="A29" s="62" t="s">
        <v>35</v>
      </c>
      <c r="B29" s="8">
        <v>0.13385826771653545</v>
      </c>
      <c r="C29" s="8">
        <v>0.21456692913385828</v>
      </c>
      <c r="D29" s="8">
        <v>0.28937007874015747</v>
      </c>
      <c r="E29" s="8">
        <v>0.25</v>
      </c>
      <c r="F29" s="8">
        <v>0.11220472440944881</v>
      </c>
      <c r="G29" s="8">
        <v>1</v>
      </c>
      <c r="H29" s="8"/>
      <c r="I29" s="8">
        <f>IF(ISBLANK(B21),"",ROUND((2*B21+1.96^2-(1.96*SQRT((1.96^2+4*B21*(1-B29)))))/(2*($G21+(1.96^2))),3))</f>
        <v>0.107</v>
      </c>
      <c r="J29" s="8">
        <f t="shared" ref="J29:J31" si="36">IF(ISBLANK(B21),"",ROUND((2*B21+1.96^2+(1.96*SQRT((1.96^2+4*B21*(1-B29)))))/(2*($G21+(1.96^2))),3))</f>
        <v>0.16600000000000001</v>
      </c>
      <c r="K29" s="8">
        <f>IF(ISBLANK(C21),"",ROUND((2*C21+1.96^2-(1.96*SQRT((1.96^2+4*C21*(1-C29)))))/(2*($G21+(1.96^2))),3))</f>
        <v>0.18099999999999999</v>
      </c>
      <c r="L29" s="8">
        <f t="shared" ref="L29:L31" si="37">IF(ISBLANK(C21),"",ROUND((2*C21+1.96^2+(1.96*SQRT((1.96^2+4*C21*(1-C29)))))/(2*($G21+(1.96^2))),3))</f>
        <v>0.252</v>
      </c>
      <c r="M29" s="8">
        <f>IF(ISBLANK(D21),"",ROUND((2*D21+1.96^2-(1.96*SQRT((1.96^2+4*D21*(1-D29)))))/(2*($G21+(1.96^2))),3))</f>
        <v>0.252</v>
      </c>
      <c r="N29" s="8">
        <f t="shared" ref="N29:N31" si="38">IF(ISBLANK(D21),"",ROUND((2*D21+1.96^2+(1.96*SQRT((1.96^2+4*D21*(1-D29)))))/(2*($G21+(1.96^2))),3))</f>
        <v>0.33</v>
      </c>
      <c r="O29" s="8">
        <f t="shared" ref="O29:O31" si="39">IF(ISBLANK(E21),"",ROUND((2*E21+1.96^2-(1.96*SQRT((1.96^2+4*E21*(1-E29)))))/(2*($G21+(1.96^2))),3))</f>
        <v>0.214</v>
      </c>
      <c r="P29" s="8">
        <f t="shared" ref="P29:P31" si="40">IF(ISBLANK(E21),"",ROUND((2*E21+1.96^2+(1.96*SQRT((1.96^2+4*E21*(1-E29)))))/(2*($G21+(1.96^2))),3))</f>
        <v>0.28899999999999998</v>
      </c>
      <c r="Q29" s="8">
        <f t="shared" ref="Q29:Q31" si="41">IF(ISBLANK(F21),"",ROUND((2*F21+1.96^2-(1.96*SQRT((1.96^2+4*F21*(1-F29)))))/(2*($G21+(1.96^2))),3))</f>
        <v>8.7999999999999995E-2</v>
      </c>
      <c r="R29" s="8">
        <f t="shared" si="35"/>
        <v>0.14299999999999999</v>
      </c>
      <c r="S29" s="8"/>
      <c r="T29" s="8">
        <f t="shared" si="33"/>
        <v>0.34842519685039375</v>
      </c>
      <c r="U29" s="8">
        <f t="shared" si="34"/>
        <v>0.53937007874015741</v>
      </c>
      <c r="V29" s="8">
        <f t="shared" si="29"/>
        <v>0.11220472440944881</v>
      </c>
      <c r="W29" s="8">
        <f t="shared" si="30"/>
        <v>1</v>
      </c>
      <c r="X29" s="7"/>
      <c r="Y29" s="8">
        <f t="shared" ref="Y29:Y31" si="42">IF(ISBLANK(T21),"",ROUND((2*T21+1.96^2-(1.96*SQRT((1.96^2+4*T21*(1-T29)))))/(2*($W21+(1.96^2))),3))</f>
        <v>0.308</v>
      </c>
      <c r="Z29" s="8">
        <f t="shared" ref="Z29:Z31" si="43">IF(ISBLANK(T21),"",ROUND((2*T21+1.96^2+(1.96*SQRT((1.96^2+4*T21*(1-T29)))))/(2*($W21+(1.96^2))),3))</f>
        <v>0.39100000000000001</v>
      </c>
      <c r="AA29" s="8">
        <f t="shared" ref="AA29:AA31" si="44">IF(ISBLANK(U21),"",ROUND((2*U21+1.96^2-(1.96*SQRT((1.96^2+4*U21*(1-U29)))))/(2*($W21+(1.96^2))),3))</f>
        <v>0.496</v>
      </c>
      <c r="AB29" s="8">
        <f t="shared" ref="AB29:AB31" si="45">IF(ISBLANK(U21),"",ROUND((2*U21+1.96^2+(1.96*SQRT((1.96^2+4*U21*(1-U29)))))/(2*($W21+(1.96^2))),3))</f>
        <v>0.58199999999999996</v>
      </c>
      <c r="AC29" s="8">
        <f t="shared" ref="AC29:AC31" si="46">IF(ISBLANK(V21),"",ROUND((2*V21+1.96^2-(1.96*SQRT((1.96^2+4*V21*(1-V29)))))/(2*($W21+(1.96^2))),3))</f>
        <v>8.7999999999999995E-2</v>
      </c>
      <c r="AD29" s="8">
        <f t="shared" ref="AD29:AD31" si="47">IF(ISBLANK(V21),"",ROUND((2*V21+1.96^2+(1.96*SQRT((1.96^2+4*V21*(1-V29)))))/(2*($W21+(1.96^2))),3))</f>
        <v>0.14299999999999999</v>
      </c>
    </row>
    <row r="30" spans="1:30" x14ac:dyDescent="0.25">
      <c r="A30" s="62" t="s">
        <v>36</v>
      </c>
      <c r="B30" s="8">
        <v>0.16049382716049382</v>
      </c>
      <c r="C30" s="8">
        <v>0.2139917695473251</v>
      </c>
      <c r="D30" s="8">
        <v>0.30452674897119342</v>
      </c>
      <c r="E30" s="8">
        <v>0.25102880658436216</v>
      </c>
      <c r="F30" s="8">
        <v>6.9958847736625515E-2</v>
      </c>
      <c r="G30" s="8">
        <v>1</v>
      </c>
      <c r="H30" s="8"/>
      <c r="I30" s="8">
        <f t="shared" ref="I30:I31" si="48">IF(ISBLANK(B22),"",ROUND((2*B22+1.96^2-(1.96*SQRT((1.96^2+4*B22*(1-B30)))))/(2*($G22+(1.96^2))),3))</f>
        <v>0.12</v>
      </c>
      <c r="J30" s="8">
        <f t="shared" si="36"/>
        <v>0.21199999999999999</v>
      </c>
      <c r="K30" s="8">
        <f t="shared" ref="K30:K31" si="49">IF(ISBLANK(C22),"",ROUND((2*C22+1.96^2-(1.96*SQRT((1.96^2+4*C22*(1-C30)))))/(2*($G22+(1.96^2))),3))</f>
        <v>0.16700000000000001</v>
      </c>
      <c r="L30" s="8">
        <f t="shared" si="37"/>
        <v>0.27</v>
      </c>
      <c r="M30" s="8">
        <f t="shared" ref="M30:M31" si="50">IF(ISBLANK(D22),"",ROUND((2*D22+1.96^2-(1.96*SQRT((1.96^2+4*D22*(1-D30)))))/(2*($G22+(1.96^2))),3))</f>
        <v>0.25</v>
      </c>
      <c r="N30" s="8">
        <f t="shared" si="38"/>
        <v>0.36499999999999999</v>
      </c>
      <c r="O30" s="8">
        <f t="shared" si="39"/>
        <v>0.20100000000000001</v>
      </c>
      <c r="P30" s="8">
        <f t="shared" si="40"/>
        <v>0.309</v>
      </c>
      <c r="Q30" s="8">
        <f t="shared" si="41"/>
        <v>4.3999999999999997E-2</v>
      </c>
      <c r="R30" s="8">
        <f t="shared" si="35"/>
        <v>0.109</v>
      </c>
      <c r="S30" s="8"/>
      <c r="T30" s="8">
        <f t="shared" si="33"/>
        <v>0.37448559670781889</v>
      </c>
      <c r="U30" s="8">
        <f t="shared" si="34"/>
        <v>0.55555555555555558</v>
      </c>
      <c r="V30" s="8">
        <f t="shared" si="29"/>
        <v>6.9958847736625515E-2</v>
      </c>
      <c r="W30" s="8">
        <f t="shared" si="30"/>
        <v>1</v>
      </c>
      <c r="X30" s="7"/>
      <c r="Y30" s="8">
        <f t="shared" si="42"/>
        <v>0.316</v>
      </c>
      <c r="Z30" s="8">
        <f t="shared" si="43"/>
        <v>0.437</v>
      </c>
      <c r="AA30" s="8">
        <f t="shared" si="44"/>
        <v>0.49299999999999999</v>
      </c>
      <c r="AB30" s="8">
        <f t="shared" si="45"/>
        <v>0.61699999999999999</v>
      </c>
      <c r="AC30" s="8">
        <f t="shared" si="46"/>
        <v>4.3999999999999997E-2</v>
      </c>
      <c r="AD30" s="8">
        <f t="shared" si="47"/>
        <v>0.109</v>
      </c>
    </row>
    <row r="31" spans="1:30" x14ac:dyDescent="0.25">
      <c r="A31" s="62" t="s">
        <v>37</v>
      </c>
      <c r="B31" s="8">
        <v>0.17303822937625754</v>
      </c>
      <c r="C31" s="8">
        <v>0.23138832997987926</v>
      </c>
      <c r="D31" s="8">
        <v>0.30583501006036218</v>
      </c>
      <c r="E31" s="8">
        <v>0.17706237424547283</v>
      </c>
      <c r="F31" s="8">
        <v>0.11267605633802817</v>
      </c>
      <c r="G31" s="8">
        <v>0.99999999999999989</v>
      </c>
      <c r="H31" s="8"/>
      <c r="I31" s="8">
        <f t="shared" si="48"/>
        <v>0.14199999999999999</v>
      </c>
      <c r="J31" s="8">
        <f t="shared" si="36"/>
        <v>0.20899999999999999</v>
      </c>
      <c r="K31" s="8">
        <f t="shared" si="49"/>
        <v>0.19600000000000001</v>
      </c>
      <c r="L31" s="8">
        <f t="shared" si="37"/>
        <v>0.27</v>
      </c>
      <c r="M31" s="8">
        <f t="shared" si="50"/>
        <v>0.26700000000000002</v>
      </c>
      <c r="N31" s="8">
        <f t="shared" si="38"/>
        <v>0.34799999999999998</v>
      </c>
      <c r="O31" s="8">
        <f t="shared" si="39"/>
        <v>0.14599999999999999</v>
      </c>
      <c r="P31" s="8">
        <f t="shared" si="40"/>
        <v>0.21299999999999999</v>
      </c>
      <c r="Q31" s="8">
        <f t="shared" si="41"/>
        <v>8.7999999999999995E-2</v>
      </c>
      <c r="R31" s="8">
        <f t="shared" si="35"/>
        <v>0.14299999999999999</v>
      </c>
      <c r="S31" s="8"/>
      <c r="T31" s="8">
        <f>+B31+C31</f>
        <v>0.40442655935613681</v>
      </c>
      <c r="U31" s="8">
        <f t="shared" si="34"/>
        <v>0.48289738430583501</v>
      </c>
      <c r="V31" s="8">
        <f t="shared" si="29"/>
        <v>0.11267605633802817</v>
      </c>
      <c r="W31" s="8">
        <f t="shared" si="30"/>
        <v>0.99999999999999989</v>
      </c>
      <c r="X31" s="7"/>
      <c r="Y31" s="8">
        <f t="shared" si="42"/>
        <v>0.36199999999999999</v>
      </c>
      <c r="Z31" s="8">
        <f t="shared" si="43"/>
        <v>0.44800000000000001</v>
      </c>
      <c r="AA31" s="8">
        <f t="shared" si="44"/>
        <v>0.439</v>
      </c>
      <c r="AB31" s="8">
        <f t="shared" si="45"/>
        <v>0.52700000000000002</v>
      </c>
      <c r="AC31" s="8">
        <f t="shared" si="46"/>
        <v>8.7999999999999995E-2</v>
      </c>
      <c r="AD31" s="8">
        <f t="shared" si="47"/>
        <v>0.14299999999999999</v>
      </c>
    </row>
    <row r="32" spans="1:30" x14ac:dyDescent="0.25">
      <c r="A32" s="62" t="s">
        <v>38</v>
      </c>
      <c r="B32" s="8">
        <v>0.16666666666666666</v>
      </c>
      <c r="C32" s="8">
        <v>0.21171171171171171</v>
      </c>
      <c r="D32" s="8">
        <v>0.30630630630630629</v>
      </c>
      <c r="E32" s="8">
        <v>0.21621621621621623</v>
      </c>
      <c r="F32" s="8">
        <v>9.90990990990991E-2</v>
      </c>
      <c r="G32" s="8">
        <v>1</v>
      </c>
      <c r="H32" s="8"/>
      <c r="I32" s="8">
        <f t="shared" ref="I32:I33" si="51">IF(ISBLANK(B24),"",ROUND((2*B24+1.96^2-(1.96*SQRT((1.96^2+4*B24*(1-B32)))))/(2*($G24+(1.96^2))),3))</f>
        <v>0.123</v>
      </c>
      <c r="J32" s="8">
        <f t="shared" ref="J32:J33" si="52">IF(ISBLANK(B24),"",ROUND((2*B24+1.96^2+(1.96*SQRT((1.96^2+4*B24*(1-B32)))))/(2*($G24+(1.96^2))),3))</f>
        <v>0.221</v>
      </c>
      <c r="K32" s="8">
        <f t="shared" ref="K32:K33" si="53">IF(ISBLANK(C24),"",ROUND((2*C24+1.96^2-(1.96*SQRT((1.96^2+4*C24*(1-C32)))))/(2*($G24+(1.96^2))),3))</f>
        <v>0.16300000000000001</v>
      </c>
      <c r="L32" s="8">
        <f t="shared" ref="L32:L33" si="54">IF(ISBLANK(C24),"",ROUND((2*C24+1.96^2+(1.96*SQRT((1.96^2+4*C24*(1-C32)))))/(2*($G24+(1.96^2))),3))</f>
        <v>0.27</v>
      </c>
      <c r="M32" s="8">
        <f t="shared" ref="M32:M33" si="55">IF(ISBLANK(D24),"",ROUND((2*D24+1.96^2-(1.96*SQRT((1.96^2+4*D24*(1-D32)))))/(2*($G24+(1.96^2))),3))</f>
        <v>0.249</v>
      </c>
      <c r="N32" s="8">
        <f t="shared" ref="N32:N33" si="56">IF(ISBLANK(D24),"",ROUND((2*D24+1.96^2+(1.96*SQRT((1.96^2+4*D24*(1-D32)))))/(2*($G24+(1.96^2))),3))</f>
        <v>0.37</v>
      </c>
      <c r="O32" s="8">
        <f t="shared" ref="O32:O33" si="57">IF(ISBLANK(E24),"",ROUND((2*E24+1.96^2-(1.96*SQRT((1.96^2+4*E24*(1-E32)))))/(2*($G24+(1.96^2))),3))</f>
        <v>0.16700000000000001</v>
      </c>
      <c r="P32" s="8">
        <f t="shared" ref="P32:P33" si="58">IF(ISBLANK(E24),"",ROUND((2*E24+1.96^2+(1.96*SQRT((1.96^2+4*E24*(1-E32)))))/(2*($G24+(1.96^2))),3))</f>
        <v>0.27500000000000002</v>
      </c>
      <c r="Q32" s="8">
        <f t="shared" ref="Q32:Q33" si="59">IF(ISBLANK(F24),"",ROUND((2*F24+1.96^2-(1.96*SQRT((1.96^2+4*F24*(1-F32)))))/(2*($G24+(1.96^2))),3))</f>
        <v>6.6000000000000003E-2</v>
      </c>
      <c r="R32" s="8">
        <f t="shared" si="35"/>
        <v>0.14499999999999999</v>
      </c>
      <c r="S32" s="8"/>
      <c r="T32" s="8">
        <f t="shared" ref="T32:T33" si="60">+B32+C32</f>
        <v>0.3783783783783784</v>
      </c>
      <c r="U32" s="8">
        <f t="shared" ref="U32:U33" si="61">+D32+E32</f>
        <v>0.52252252252252251</v>
      </c>
      <c r="V32" s="8">
        <f>+F32</f>
        <v>9.90990990990991E-2</v>
      </c>
      <c r="W32" s="8">
        <f t="shared" si="30"/>
        <v>1</v>
      </c>
      <c r="X32" s="7"/>
      <c r="Y32" s="8">
        <f t="shared" ref="Y32:Y33" si="62">IF(ISBLANK(T24),"",ROUND((2*T24+1.96^2-(1.96*SQRT((1.96^2+4*T24*(1-T32)))))/(2*($W24+(1.96^2))),3))</f>
        <v>0.317</v>
      </c>
      <c r="Z32" s="8">
        <f t="shared" ref="Z32:Z33" si="63">IF(ISBLANK(T24),"",ROUND((2*T24+1.96^2+(1.96*SQRT((1.96^2+4*T24*(1-T32)))))/(2*($W24+(1.96^2))),3))</f>
        <v>0.44400000000000001</v>
      </c>
      <c r="AA32" s="8">
        <f t="shared" ref="AA32:AA33" si="64">IF(ISBLANK(U24),"",ROUND((2*U24+1.96^2-(1.96*SQRT((1.96^2+4*U24*(1-U32)))))/(2*($W24+(1.96^2))),3))</f>
        <v>0.45700000000000002</v>
      </c>
      <c r="AB32" s="8">
        <f t="shared" ref="AB32:AB33" si="65">IF(ISBLANK(U24),"",ROUND((2*U24+1.96^2+(1.96*SQRT((1.96^2+4*U24*(1-U32)))))/(2*($W24+(1.96^2))),3))</f>
        <v>0.58699999999999997</v>
      </c>
      <c r="AC32" s="8">
        <f t="shared" ref="AC32:AC33" si="66">IF(ISBLANK(V24),"",ROUND((2*V24+1.96^2-(1.96*SQRT((1.96^2+4*V24*(1-V32)))))/(2*($W24+(1.96^2))),3))</f>
        <v>6.6000000000000003E-2</v>
      </c>
      <c r="AD32" s="8">
        <f t="shared" ref="AD32:AD33" si="67">IF(ISBLANK(V24),"",ROUND((2*V24+1.96^2+(1.96*SQRT((1.96^2+4*V24*(1-V32)))))/(2*($W24+(1.96^2))),3))</f>
        <v>0.14499999999999999</v>
      </c>
    </row>
    <row r="33" spans="1:30" x14ac:dyDescent="0.25">
      <c r="A33" s="62" t="s">
        <v>39</v>
      </c>
      <c r="B33" s="8">
        <v>0.1276595744680851</v>
      </c>
      <c r="C33" s="8">
        <v>0.19148936170212766</v>
      </c>
      <c r="D33" s="8">
        <v>0.36170212765957449</v>
      </c>
      <c r="E33" s="8">
        <v>0.21276595744680851</v>
      </c>
      <c r="F33" s="8">
        <v>0.10638297872340426</v>
      </c>
      <c r="G33" s="8">
        <v>1</v>
      </c>
      <c r="H33" s="8"/>
      <c r="I33" s="8">
        <f t="shared" si="51"/>
        <v>7.4999999999999997E-2</v>
      </c>
      <c r="J33" s="8">
        <f t="shared" si="52"/>
        <v>0.21</v>
      </c>
      <c r="K33" s="8">
        <f t="shared" si="53"/>
        <v>0.125</v>
      </c>
      <c r="L33" s="8">
        <f t="shared" si="54"/>
        <v>0.28299999999999997</v>
      </c>
      <c r="M33" s="8">
        <f t="shared" si="55"/>
        <v>0.27200000000000002</v>
      </c>
      <c r="N33" s="8">
        <f t="shared" si="56"/>
        <v>0.46200000000000002</v>
      </c>
      <c r="O33" s="8">
        <f t="shared" si="57"/>
        <v>0.14199999999999999</v>
      </c>
      <c r="P33" s="8">
        <f t="shared" si="58"/>
        <v>0.30599999999999999</v>
      </c>
      <c r="Q33" s="8">
        <f t="shared" si="59"/>
        <v>5.8999999999999997E-2</v>
      </c>
      <c r="R33" s="8">
        <f t="shared" si="35"/>
        <v>0.185</v>
      </c>
      <c r="S33" s="8"/>
      <c r="T33" s="8">
        <f t="shared" si="60"/>
        <v>0.31914893617021278</v>
      </c>
      <c r="U33" s="8">
        <f t="shared" si="61"/>
        <v>0.57446808510638303</v>
      </c>
      <c r="V33" s="8">
        <f t="shared" si="29"/>
        <v>0.10638297872340426</v>
      </c>
      <c r="W33" s="8">
        <f t="shared" si="30"/>
        <v>1</v>
      </c>
      <c r="X33" s="7"/>
      <c r="Y33" s="8">
        <f t="shared" si="62"/>
        <v>0.23400000000000001</v>
      </c>
      <c r="Z33" s="8">
        <f t="shared" si="63"/>
        <v>0.41899999999999998</v>
      </c>
      <c r="AA33" s="8">
        <f t="shared" si="64"/>
        <v>0.47399999999999998</v>
      </c>
      <c r="AB33" s="8">
        <f t="shared" si="65"/>
        <v>0.67</v>
      </c>
      <c r="AC33" s="8">
        <f t="shared" si="66"/>
        <v>5.8999999999999997E-2</v>
      </c>
      <c r="AD33" s="8">
        <f t="shared" si="67"/>
        <v>0.185</v>
      </c>
    </row>
    <row r="34" spans="1:30" x14ac:dyDescent="0.25">
      <c r="A34" s="62" t="s">
        <v>40</v>
      </c>
      <c r="B34" s="8" t="s">
        <v>24</v>
      </c>
      <c r="C34" s="8" t="s">
        <v>24</v>
      </c>
      <c r="D34" s="8" t="s">
        <v>24</v>
      </c>
      <c r="E34" s="8" t="s">
        <v>24</v>
      </c>
      <c r="F34" s="8" t="s">
        <v>24</v>
      </c>
      <c r="G34" s="8" t="s">
        <v>24</v>
      </c>
      <c r="H34" s="8"/>
      <c r="I34" s="8" t="s">
        <v>24</v>
      </c>
      <c r="J34" s="8" t="s">
        <v>24</v>
      </c>
      <c r="K34" s="8" t="s">
        <v>24</v>
      </c>
      <c r="L34" s="8" t="s">
        <v>24</v>
      </c>
      <c r="M34" s="8" t="s">
        <v>24</v>
      </c>
      <c r="N34" s="8" t="s">
        <v>24</v>
      </c>
      <c r="O34" s="8" t="s">
        <v>24</v>
      </c>
      <c r="P34" s="8" t="s">
        <v>24</v>
      </c>
      <c r="Q34" s="8" t="s">
        <v>24</v>
      </c>
      <c r="R34" s="8" t="s">
        <v>24</v>
      </c>
      <c r="S34" s="8"/>
      <c r="T34" s="8" t="s">
        <v>24</v>
      </c>
      <c r="U34" s="8" t="s">
        <v>24</v>
      </c>
      <c r="V34" s="8" t="str">
        <f t="shared" si="29"/>
        <v>-</v>
      </c>
      <c r="W34" s="8" t="str">
        <f t="shared" si="30"/>
        <v>-</v>
      </c>
      <c r="X34" s="7"/>
      <c r="Y34" s="8" t="s">
        <v>24</v>
      </c>
      <c r="Z34" s="8" t="s">
        <v>24</v>
      </c>
      <c r="AA34" s="8" t="s">
        <v>24</v>
      </c>
      <c r="AB34" s="8" t="s">
        <v>24</v>
      </c>
      <c r="AC34" s="8" t="s">
        <v>24</v>
      </c>
      <c r="AD34" s="8" t="s">
        <v>24</v>
      </c>
    </row>
    <row r="35" spans="1:30" x14ac:dyDescent="0.25">
      <c r="A35" s="62" t="s">
        <v>41</v>
      </c>
      <c r="B35" s="8">
        <v>0.11242603550295859</v>
      </c>
      <c r="C35" s="8">
        <v>0.25443786982248523</v>
      </c>
      <c r="D35" s="8">
        <v>0.31360946745562129</v>
      </c>
      <c r="E35" s="8">
        <v>0.17159763313609466</v>
      </c>
      <c r="F35" s="8">
        <v>0.14792899408284024</v>
      </c>
      <c r="G35" s="8">
        <v>1</v>
      </c>
      <c r="H35" s="8"/>
      <c r="I35" s="8">
        <f t="shared" ref="I35" si="68">IF(ISBLANK(B27),"",ROUND((2*B27+1.96^2-(1.96*SQRT((1.96^2+4*B27*(1-B35)))))/(2*($G27+(1.96^2))),3))</f>
        <v>7.2999999999999995E-2</v>
      </c>
      <c r="J35" s="8">
        <f t="shared" ref="J35" si="69">IF(ISBLANK(B27),"",ROUND((2*B27+1.96^2+(1.96*SQRT((1.96^2+4*B27*(1-B35)))))/(2*($G27+(1.96^2))),3))</f>
        <v>0.16900000000000001</v>
      </c>
      <c r="K35" s="8">
        <f t="shared" ref="K35" si="70">IF(ISBLANK(C27),"",ROUND((2*C27+1.96^2-(1.96*SQRT((1.96^2+4*C27*(1-C35)))))/(2*($G27+(1.96^2))),3))</f>
        <v>0.19500000000000001</v>
      </c>
      <c r="L35" s="8">
        <f t="shared" ref="L35" si="71">IF(ISBLANK(C27),"",ROUND((2*C27+1.96^2+(1.96*SQRT((1.96^2+4*C27*(1-C35)))))/(2*($G27+(1.96^2))),3))</f>
        <v>0.32500000000000001</v>
      </c>
      <c r="M35" s="8">
        <f t="shared" ref="M35" si="72">IF(ISBLANK(D27),"",ROUND((2*D27+1.96^2-(1.96*SQRT((1.96^2+4*D27*(1-D35)))))/(2*($G27+(1.96^2))),3))</f>
        <v>0.248</v>
      </c>
      <c r="N35" s="8">
        <f t="shared" ref="N35" si="73">IF(ISBLANK(D27),"",ROUND((2*D27+1.96^2+(1.96*SQRT((1.96^2+4*D27*(1-D35)))))/(2*($G27+(1.96^2))),3))</f>
        <v>0.38700000000000001</v>
      </c>
      <c r="O35" s="8">
        <f t="shared" ref="O35" si="74">IF(ISBLANK(E27),"",ROUND((2*E27+1.96^2-(1.96*SQRT((1.96^2+4*E27*(1-E35)))))/(2*($G27+(1.96^2))),3))</f>
        <v>0.122</v>
      </c>
      <c r="P35" s="8">
        <f t="shared" ref="P35" si="75">IF(ISBLANK(E27),"",ROUND((2*E27+1.96^2+(1.96*SQRT((1.96^2+4*E27*(1-E35)))))/(2*($G27+(1.96^2))),3))</f>
        <v>0.23599999999999999</v>
      </c>
      <c r="Q35" s="8">
        <f t="shared" ref="Q35" si="76">IF(ISBLANK(F27),"",ROUND((2*F27+1.96^2-(1.96*SQRT((1.96^2+4*F27*(1-F35)))))/(2*($G27+(1.96^2))),3))</f>
        <v>0.10199999999999999</v>
      </c>
      <c r="R35" s="8">
        <f>IF(ISBLANK(F27),"",ROUND((2*F27+1.96^2+(1.96*SQRT((1.96^2+4*F27*(1-F35)))))/(2*($G27+(1.96^2))),3))</f>
        <v>0.20899999999999999</v>
      </c>
      <c r="S35" s="8"/>
      <c r="T35" s="8">
        <f t="shared" ref="T35" si="77">+B35+C35</f>
        <v>0.36686390532544383</v>
      </c>
      <c r="U35" s="8">
        <f t="shared" ref="U35" si="78">+D35+E35</f>
        <v>0.48520710059171596</v>
      </c>
      <c r="V35" s="8">
        <f t="shared" si="29"/>
        <v>0.14792899408284024</v>
      </c>
      <c r="W35" s="8">
        <f t="shared" si="30"/>
        <v>1</v>
      </c>
      <c r="X35" s="7"/>
      <c r="Y35" s="8">
        <f t="shared" ref="Y35" si="79">IF(ISBLANK(T27),"",ROUND((2*T27+1.96^2-(1.96*SQRT((1.96^2+4*T27*(1-T35)))))/(2*($W27+(1.96^2))),3))</f>
        <v>0.29799999999999999</v>
      </c>
      <c r="Z35" s="8">
        <f t="shared" ref="Z35" si="80">IF(ISBLANK(T27),"",ROUND((2*T27+1.96^2+(1.96*SQRT((1.96^2+4*T27*(1-T35)))))/(2*($W27+(1.96^2))),3))</f>
        <v>0.442</v>
      </c>
      <c r="AA35" s="8">
        <f t="shared" ref="AA35" si="81">IF(ISBLANK(U27),"",ROUND((2*U27+1.96^2-(1.96*SQRT((1.96^2+4*U27*(1-U35)))))/(2*($W27+(1.96^2))),3))</f>
        <v>0.41099999999999998</v>
      </c>
      <c r="AB35" s="8">
        <f t="shared" ref="AB35" si="82">IF(ISBLANK(U27),"",ROUND((2*U27+1.96^2+(1.96*SQRT((1.96^2+4*U27*(1-U35)))))/(2*($W27+(1.96^2))),3))</f>
        <v>0.56000000000000005</v>
      </c>
      <c r="AC35" s="8">
        <f t="shared" ref="AC35" si="83">IF(ISBLANK(V27),"",ROUND((2*V27+1.96^2-(1.96*SQRT((1.96^2+4*V27*(1-V35)))))/(2*($W27+(1.96^2))),3))</f>
        <v>0.10199999999999999</v>
      </c>
      <c r="AD35" s="8">
        <f t="shared" ref="AD35" si="84">IF(ISBLANK(V27),"",ROUND((2*V27+1.96^2+(1.96*SQRT((1.96^2+4*V27*(1-V35)))))/(2*($W27+(1.96^2))),3))</f>
        <v>0.20899999999999999</v>
      </c>
    </row>
    <row r="36" spans="1:30" x14ac:dyDescent="0.25">
      <c r="A36" s="1" t="s">
        <v>33</v>
      </c>
    </row>
    <row r="37" spans="1:30" x14ac:dyDescent="0.25">
      <c r="A37" s="2" t="s">
        <v>82</v>
      </c>
      <c r="B37" s="9">
        <v>8638</v>
      </c>
      <c r="C37" s="9">
        <v>4799</v>
      </c>
      <c r="D37" s="9">
        <v>12685</v>
      </c>
      <c r="E37" s="9">
        <v>30984</v>
      </c>
      <c r="F37" s="9">
        <v>8748</v>
      </c>
      <c r="G37" s="9">
        <v>65854</v>
      </c>
      <c r="H37" s="9"/>
      <c r="I37" s="9"/>
      <c r="J37" s="9"/>
      <c r="K37" s="9"/>
      <c r="L37" s="9"/>
      <c r="M37" s="9"/>
      <c r="N37" s="9"/>
      <c r="O37" s="9"/>
      <c r="P37" s="9"/>
      <c r="Q37" s="9"/>
      <c r="R37" s="9"/>
      <c r="S37" s="9"/>
      <c r="T37" s="9">
        <f>+B37+C37</f>
        <v>13437</v>
      </c>
      <c r="U37" s="9">
        <f>+D37+E37</f>
        <v>43669</v>
      </c>
      <c r="V37" s="9">
        <f>+F37</f>
        <v>8748</v>
      </c>
      <c r="W37" s="9">
        <f>+G37</f>
        <v>65854</v>
      </c>
      <c r="X37" s="10"/>
      <c r="Y37" s="9"/>
      <c r="Z37" s="9"/>
      <c r="AA37" s="9"/>
      <c r="AB37" s="9"/>
      <c r="AC37" s="9"/>
      <c r="AD37" s="9"/>
    </row>
    <row r="38" spans="1:30" x14ac:dyDescent="0.25">
      <c r="A38" s="2" t="s">
        <v>83</v>
      </c>
      <c r="B38" s="9">
        <v>34</v>
      </c>
      <c r="C38" s="9">
        <v>24</v>
      </c>
      <c r="D38" s="9">
        <v>75</v>
      </c>
      <c r="E38" s="9">
        <v>202</v>
      </c>
      <c r="F38" s="9">
        <v>55</v>
      </c>
      <c r="G38" s="9">
        <v>390</v>
      </c>
      <c r="H38" s="9"/>
      <c r="I38" s="9"/>
      <c r="J38" s="9"/>
      <c r="K38" s="9"/>
      <c r="L38" s="9"/>
      <c r="M38" s="9"/>
      <c r="N38" s="9"/>
      <c r="O38" s="9"/>
      <c r="P38" s="9"/>
      <c r="Q38" s="9"/>
      <c r="R38" s="9"/>
      <c r="S38" s="9"/>
      <c r="T38" s="9">
        <f t="shared" ref="T38:T40" si="85">+B38+C38</f>
        <v>58</v>
      </c>
      <c r="U38" s="9">
        <f t="shared" ref="U38:U40" si="86">+D38+E38</f>
        <v>277</v>
      </c>
      <c r="V38" s="9">
        <f t="shared" ref="V38:V52" si="87">+F38</f>
        <v>55</v>
      </c>
      <c r="W38" s="9">
        <f t="shared" ref="W38:W52" si="88">+G38</f>
        <v>390</v>
      </c>
      <c r="X38" s="10"/>
      <c r="Y38" s="9"/>
      <c r="Z38" s="9"/>
      <c r="AA38" s="9"/>
      <c r="AB38" s="9"/>
      <c r="AC38" s="9"/>
      <c r="AD38" s="9"/>
    </row>
    <row r="39" spans="1:30" x14ac:dyDescent="0.25">
      <c r="A39" s="2" t="s">
        <v>84</v>
      </c>
      <c r="B39" s="9">
        <v>22</v>
      </c>
      <c r="C39" s="9">
        <v>8</v>
      </c>
      <c r="D39" s="9">
        <v>19</v>
      </c>
      <c r="E39" s="9">
        <v>66</v>
      </c>
      <c r="F39" s="9">
        <v>16</v>
      </c>
      <c r="G39" s="9">
        <v>131</v>
      </c>
      <c r="H39" s="9"/>
      <c r="I39" s="9"/>
      <c r="J39" s="9"/>
      <c r="K39" s="9"/>
      <c r="L39" s="9"/>
      <c r="M39" s="9"/>
      <c r="N39" s="9"/>
      <c r="O39" s="9"/>
      <c r="P39" s="9"/>
      <c r="Q39" s="9"/>
      <c r="R39" s="9"/>
      <c r="S39" s="9"/>
      <c r="T39" s="9">
        <f t="shared" si="85"/>
        <v>30</v>
      </c>
      <c r="U39" s="9">
        <f t="shared" si="86"/>
        <v>85</v>
      </c>
      <c r="V39" s="9">
        <f t="shared" si="87"/>
        <v>16</v>
      </c>
      <c r="W39" s="9">
        <f t="shared" si="88"/>
        <v>131</v>
      </c>
      <c r="X39" s="10"/>
      <c r="Y39" s="9"/>
      <c r="Z39" s="9"/>
      <c r="AA39" s="9"/>
      <c r="AB39" s="9"/>
      <c r="AC39" s="9"/>
      <c r="AD39" s="9"/>
    </row>
    <row r="40" spans="1:30" x14ac:dyDescent="0.25">
      <c r="A40" s="2" t="s">
        <v>85</v>
      </c>
      <c r="B40" s="9">
        <v>60</v>
      </c>
      <c r="C40" s="9">
        <v>21</v>
      </c>
      <c r="D40" s="9">
        <v>55</v>
      </c>
      <c r="E40" s="9">
        <v>148</v>
      </c>
      <c r="F40" s="9">
        <v>50</v>
      </c>
      <c r="G40" s="9">
        <v>334</v>
      </c>
      <c r="H40" s="9"/>
      <c r="I40" s="9"/>
      <c r="J40" s="9"/>
      <c r="K40" s="9"/>
      <c r="L40" s="9"/>
      <c r="M40" s="9"/>
      <c r="N40" s="9"/>
      <c r="O40" s="9"/>
      <c r="P40" s="9"/>
      <c r="Q40" s="9"/>
      <c r="R40" s="9"/>
      <c r="S40" s="9"/>
      <c r="T40" s="9">
        <f t="shared" si="85"/>
        <v>81</v>
      </c>
      <c r="U40" s="9">
        <f t="shared" si="86"/>
        <v>203</v>
      </c>
      <c r="V40" s="9">
        <f t="shared" si="87"/>
        <v>50</v>
      </c>
      <c r="W40" s="9">
        <f t="shared" si="88"/>
        <v>334</v>
      </c>
      <c r="X40" s="10"/>
      <c r="Y40" s="9"/>
      <c r="Z40" s="9"/>
      <c r="AA40" s="9"/>
      <c r="AB40" s="9"/>
      <c r="AC40" s="9"/>
      <c r="AD40" s="9"/>
    </row>
    <row r="41" spans="1:30" x14ac:dyDescent="0.25">
      <c r="A41" s="2" t="s">
        <v>86</v>
      </c>
      <c r="B41" s="9">
        <v>18</v>
      </c>
      <c r="C41" s="9">
        <v>14</v>
      </c>
      <c r="D41" s="9">
        <v>50</v>
      </c>
      <c r="E41" s="9">
        <v>124</v>
      </c>
      <c r="F41" s="9">
        <v>25</v>
      </c>
      <c r="G41" s="9">
        <v>231</v>
      </c>
      <c r="H41" s="9"/>
      <c r="I41" s="9"/>
      <c r="J41" s="9"/>
      <c r="K41" s="9"/>
      <c r="L41" s="9"/>
      <c r="M41" s="9"/>
      <c r="N41" s="9"/>
      <c r="O41" s="9"/>
      <c r="P41" s="9"/>
      <c r="Q41" s="9"/>
      <c r="R41" s="9"/>
      <c r="S41" s="9"/>
      <c r="T41" s="9">
        <f t="shared" ref="T41:T42" si="89">+B41+C41</f>
        <v>32</v>
      </c>
      <c r="U41" s="9">
        <f t="shared" ref="U41:U42" si="90">+D41+E41</f>
        <v>174</v>
      </c>
      <c r="V41" s="9">
        <f t="shared" si="87"/>
        <v>25</v>
      </c>
      <c r="W41" s="9">
        <f t="shared" si="88"/>
        <v>231</v>
      </c>
      <c r="X41" s="10"/>
      <c r="Y41" s="9"/>
      <c r="Z41" s="9"/>
      <c r="AA41" s="9"/>
      <c r="AB41" s="9"/>
      <c r="AC41" s="9"/>
      <c r="AD41" s="9"/>
    </row>
    <row r="42" spans="1:30" x14ac:dyDescent="0.25">
      <c r="A42" s="2" t="s">
        <v>87</v>
      </c>
      <c r="B42" s="9">
        <v>24</v>
      </c>
      <c r="C42" s="9">
        <v>15</v>
      </c>
      <c r="D42" s="9">
        <v>38</v>
      </c>
      <c r="E42" s="9">
        <v>53</v>
      </c>
      <c r="F42" s="9">
        <v>18</v>
      </c>
      <c r="G42" s="9">
        <v>148</v>
      </c>
      <c r="H42" s="9"/>
      <c r="I42" s="9"/>
      <c r="J42" s="9"/>
      <c r="K42" s="9"/>
      <c r="L42" s="9"/>
      <c r="M42" s="9"/>
      <c r="N42" s="9"/>
      <c r="O42" s="9"/>
      <c r="P42" s="9"/>
      <c r="Q42" s="9"/>
      <c r="R42" s="9"/>
      <c r="S42" s="9"/>
      <c r="T42" s="9">
        <f t="shared" si="89"/>
        <v>39</v>
      </c>
      <c r="U42" s="9">
        <f t="shared" si="90"/>
        <v>91</v>
      </c>
      <c r="V42" s="9">
        <f t="shared" si="87"/>
        <v>18</v>
      </c>
      <c r="W42" s="9">
        <f t="shared" si="88"/>
        <v>148</v>
      </c>
      <c r="X42" s="10"/>
      <c r="Y42" s="9"/>
      <c r="Z42" s="9"/>
      <c r="AA42" s="9"/>
      <c r="AB42" s="9"/>
      <c r="AC42" s="9"/>
      <c r="AD42" s="9"/>
    </row>
    <row r="43" spans="1:30" x14ac:dyDescent="0.25">
      <c r="A43" s="2" t="s">
        <v>88</v>
      </c>
      <c r="B43" s="9" t="s">
        <v>24</v>
      </c>
      <c r="C43" s="9" t="s">
        <v>24</v>
      </c>
      <c r="D43" s="9" t="s">
        <v>24</v>
      </c>
      <c r="E43" s="9" t="s">
        <v>24</v>
      </c>
      <c r="F43" s="9" t="s">
        <v>24</v>
      </c>
      <c r="G43" s="9" t="s">
        <v>24</v>
      </c>
      <c r="H43" s="9"/>
      <c r="I43" s="9"/>
      <c r="J43" s="9"/>
      <c r="K43" s="9"/>
      <c r="L43" s="9"/>
      <c r="M43" s="9"/>
      <c r="N43" s="9"/>
      <c r="O43" s="9"/>
      <c r="P43" s="9"/>
      <c r="Q43" s="9"/>
      <c r="R43" s="9"/>
      <c r="S43" s="9"/>
      <c r="T43" s="9" t="s">
        <v>24</v>
      </c>
      <c r="U43" s="9" t="s">
        <v>24</v>
      </c>
      <c r="V43" s="9" t="str">
        <f t="shared" si="87"/>
        <v>-</v>
      </c>
      <c r="W43" s="9" t="str">
        <f t="shared" si="88"/>
        <v>-</v>
      </c>
      <c r="X43" s="10"/>
      <c r="Y43" s="9"/>
      <c r="Z43" s="9"/>
      <c r="AA43" s="9"/>
      <c r="AB43" s="9"/>
      <c r="AC43" s="9"/>
      <c r="AD43" s="9"/>
    </row>
    <row r="44" spans="1:30" x14ac:dyDescent="0.25">
      <c r="A44" s="2" t="s">
        <v>89</v>
      </c>
      <c r="B44" s="9">
        <v>21</v>
      </c>
      <c r="C44" s="9">
        <v>7</v>
      </c>
      <c r="D44" s="9">
        <v>18</v>
      </c>
      <c r="E44" s="9">
        <v>72</v>
      </c>
      <c r="F44" s="9">
        <v>16</v>
      </c>
      <c r="G44" s="9">
        <v>134</v>
      </c>
      <c r="H44" s="9"/>
      <c r="I44" s="9"/>
      <c r="J44" s="9"/>
      <c r="K44" s="9"/>
      <c r="L44" s="9"/>
      <c r="M44" s="9"/>
      <c r="N44" s="9"/>
      <c r="O44" s="9"/>
      <c r="P44" s="9"/>
      <c r="Q44" s="9"/>
      <c r="R44" s="9"/>
      <c r="S44" s="9"/>
      <c r="T44" s="9">
        <f t="shared" ref="T44:T48" si="91">+B44+C44</f>
        <v>28</v>
      </c>
      <c r="U44" s="9">
        <f t="shared" ref="U44:U48" si="92">+D44+E44</f>
        <v>90</v>
      </c>
      <c r="V44" s="9">
        <f t="shared" si="87"/>
        <v>16</v>
      </c>
      <c r="W44" s="9">
        <f t="shared" si="88"/>
        <v>134</v>
      </c>
      <c r="X44" s="10"/>
      <c r="Y44" s="9"/>
      <c r="Z44" s="9"/>
      <c r="AA44" s="9"/>
      <c r="AB44" s="9"/>
      <c r="AC44" s="9"/>
      <c r="AD44" s="9"/>
    </row>
    <row r="45" spans="1:30" x14ac:dyDescent="0.25">
      <c r="A45" s="2" t="s">
        <v>42</v>
      </c>
      <c r="B45" s="10">
        <v>0.13116894949433597</v>
      </c>
      <c r="C45" s="10">
        <v>7.2873325842014156E-2</v>
      </c>
      <c r="D45" s="10">
        <v>0.19262307528775777</v>
      </c>
      <c r="E45" s="10">
        <v>0.47049533817232059</v>
      </c>
      <c r="F45" s="10">
        <v>0.13283931120357154</v>
      </c>
      <c r="G45" s="9">
        <v>1</v>
      </c>
      <c r="H45" s="10"/>
      <c r="I45" s="10">
        <f>IF(ISBLANK(B37),"",ROUND((2*B37+1.96^2-(1.96*SQRT((1.96^2+4*B37*(1-B45)))))/(2*($G37+(1.96^2))),3))</f>
        <v>0.129</v>
      </c>
      <c r="J45" s="10">
        <f>IF(ISBLANK(B37),"",ROUND((2*B37+1.96^2+(1.96*SQRT((1.96^2+4*B37*(1-B45)))))/(2*($G37+(1.96^2))),3))</f>
        <v>0.13400000000000001</v>
      </c>
      <c r="K45" s="10">
        <f>IF(ISBLANK(C37),"",ROUND((2*C37+1.96^2-(1.96*SQRT((1.96^2+4*C37*(1-C45)))))/(2*($G37+(1.96^2))),3))</f>
        <v>7.0999999999999994E-2</v>
      </c>
      <c r="L45" s="10">
        <f>IF(ISBLANK(C37),"",ROUND((2*C37+1.96^2+(1.96*SQRT((1.96^2+4*C37*(1-C45)))))/(2*($G37+(1.96^2))),3))</f>
        <v>7.4999999999999997E-2</v>
      </c>
      <c r="M45" s="10">
        <f>IF(ISBLANK(D37),"",ROUND((2*D37+1.96^2-(1.96*SQRT((1.96^2+4*D37*(1-D45)))))/(2*($G37+(1.96^2))),3))</f>
        <v>0.19</v>
      </c>
      <c r="N45" s="10">
        <f>IF(ISBLANK(D37),"",ROUND((2*D37+1.96^2+(1.96*SQRT((1.96^2+4*D37*(1-D45)))))/(2*($G37+(1.96^2))),3))</f>
        <v>0.19600000000000001</v>
      </c>
      <c r="O45" s="10">
        <f>IF(ISBLANK(E37),"",ROUND((2*E37+1.96^2-(1.96*SQRT((1.96^2+4*E37*(1-E45)))))/(2*($G37+(1.96^2))),3))</f>
        <v>0.46700000000000003</v>
      </c>
      <c r="P45" s="10">
        <f>IF(ISBLANK(E37),"",ROUND((2*E37+1.96^2+(1.96*SQRT((1.96^2+4*E37*(1-E45)))))/(2*($G37+(1.96^2))),3))</f>
        <v>0.47399999999999998</v>
      </c>
      <c r="Q45" s="10">
        <f>IF(ISBLANK(F37),"",ROUND((2*F37+1.96^2-(1.96*SQRT((1.96^2+4*F37*(1-F45)))))/(2*($G37+(1.96^2))),3))</f>
        <v>0.13</v>
      </c>
      <c r="R45" s="10">
        <f t="shared" ref="R45:R50" si="93">IF(ISBLANK(F37),"",ROUND((2*F37+1.96^2+(1.96*SQRT((1.96^2+4*F37*(1-F45)))))/(2*($G37+(1.96^2))),3))</f>
        <v>0.13500000000000001</v>
      </c>
      <c r="S45" s="10"/>
      <c r="T45" s="10">
        <f t="shared" si="91"/>
        <v>0.20404227533635011</v>
      </c>
      <c r="U45" s="10">
        <f t="shared" si="92"/>
        <v>0.66311841346007838</v>
      </c>
      <c r="V45" s="10">
        <f t="shared" si="87"/>
        <v>0.13283931120357154</v>
      </c>
      <c r="W45" s="10">
        <f t="shared" si="88"/>
        <v>1</v>
      </c>
      <c r="X45" s="10"/>
      <c r="Y45" s="10">
        <f>IF(ISBLANK(T37),"",ROUND((2*T37+1.96^2-(1.96*SQRT((1.96^2+4*T37*(1-T45)))))/(2*($W37+(1.96^2))),3))</f>
        <v>0.20100000000000001</v>
      </c>
      <c r="Z45" s="10">
        <f>IF(ISBLANK(T37),"",ROUND((2*T37+1.96^2+(1.96*SQRT((1.96^2+4*T37*(1-T45)))))/(2*($W37+(1.96^2))),3))</f>
        <v>0.20699999999999999</v>
      </c>
      <c r="AA45" s="10">
        <f>IF(ISBLANK(U37),"",ROUND((2*U37+1.96^2-(1.96*SQRT((1.96^2+4*U37*(1-U45)))))/(2*($W37+(1.96^2))),3))</f>
        <v>0.65900000000000003</v>
      </c>
      <c r="AB45" s="10">
        <f>IF(ISBLANK(U37),"",ROUND((2*U37+1.96^2+(1.96*SQRT((1.96^2+4*U37*(1-U45)))))/(2*($W37+(1.96^2))),3))</f>
        <v>0.66700000000000004</v>
      </c>
      <c r="AC45" s="10">
        <f>IF(ISBLANK(V37),"",ROUND((2*V37+1.96^2-(1.96*SQRT((1.96^2+4*V37*(1-V45)))))/(2*($W37+(1.96^2))),3))</f>
        <v>0.13</v>
      </c>
      <c r="AD45" s="10">
        <f>IF(ISBLANK(V37),"",ROUND((2*V37+1.96^2+(1.96*SQRT((1.96^2+4*V37*(1-V45)))))/(2*($W37+(1.96^2))),3))</f>
        <v>0.13500000000000001</v>
      </c>
    </row>
    <row r="46" spans="1:30" x14ac:dyDescent="0.25">
      <c r="A46" s="2" t="s">
        <v>43</v>
      </c>
      <c r="B46" s="10">
        <v>8.7179487179487175E-2</v>
      </c>
      <c r="C46" s="10">
        <v>6.1538461538461542E-2</v>
      </c>
      <c r="D46" s="10">
        <v>0.19230769230769232</v>
      </c>
      <c r="E46" s="10">
        <v>0.517948717948718</v>
      </c>
      <c r="F46" s="10">
        <v>0.14102564102564102</v>
      </c>
      <c r="G46" s="10">
        <v>1</v>
      </c>
      <c r="H46" s="10"/>
      <c r="I46" s="10">
        <f>IF(ISBLANK(B38),"",ROUND((2*B38+1.96^2-(1.96*SQRT((1.96^2+4*B38*(1-B46)))))/(2*($G38+(1.96^2))),3))</f>
        <v>6.3E-2</v>
      </c>
      <c r="J46" s="10">
        <f t="shared" ref="J46:J48" si="94">IF(ISBLANK(B38),"",ROUND((2*B38+1.96^2+(1.96*SQRT((1.96^2+4*B38*(1-B46)))))/(2*($G38+(1.96^2))),3))</f>
        <v>0.11899999999999999</v>
      </c>
      <c r="K46" s="10">
        <f>IF(ISBLANK(C38),"",ROUND((2*C38+1.96^2-(1.96*SQRT((1.96^2+4*C38*(1-C46)))))/(2*($G38+(1.96^2))),3))</f>
        <v>4.2000000000000003E-2</v>
      </c>
      <c r="L46" s="10">
        <f t="shared" ref="L46:L48" si="95">IF(ISBLANK(C38),"",ROUND((2*C38+1.96^2+(1.96*SQRT((1.96^2+4*C38*(1-C46)))))/(2*($G38+(1.96^2))),3))</f>
        <v>0.09</v>
      </c>
      <c r="M46" s="10">
        <f>IF(ISBLANK(D38),"",ROUND((2*D38+1.96^2-(1.96*SQRT((1.96^2+4*D38*(1-D46)))))/(2*($G38+(1.96^2))),3))</f>
        <v>0.156</v>
      </c>
      <c r="N46" s="10">
        <f t="shared" ref="N46:N48" si="96">IF(ISBLANK(D38),"",ROUND((2*D38+1.96^2+(1.96*SQRT((1.96^2+4*D38*(1-D46)))))/(2*($G38+(1.96^2))),3))</f>
        <v>0.23400000000000001</v>
      </c>
      <c r="O46" s="10">
        <f t="shared" ref="O46:O48" si="97">IF(ISBLANK(E38),"",ROUND((2*E38+1.96^2-(1.96*SQRT((1.96^2+4*E38*(1-E46)))))/(2*($G38+(1.96^2))),3))</f>
        <v>0.46800000000000003</v>
      </c>
      <c r="P46" s="10">
        <f t="shared" ref="P46:P48" si="98">IF(ISBLANK(E38),"",ROUND((2*E38+1.96^2+(1.96*SQRT((1.96^2+4*E38*(1-E46)))))/(2*($G38+(1.96^2))),3))</f>
        <v>0.56699999999999995</v>
      </c>
      <c r="Q46" s="10">
        <f t="shared" ref="Q46:Q48" si="99">IF(ISBLANK(F38),"",ROUND((2*F38+1.96^2-(1.96*SQRT((1.96^2+4*F38*(1-F46)))))/(2*($G38+(1.96^2))),3))</f>
        <v>0.11</v>
      </c>
      <c r="R46" s="10">
        <f t="shared" si="93"/>
        <v>0.17899999999999999</v>
      </c>
      <c r="S46" s="10"/>
      <c r="T46" s="10">
        <f t="shared" si="91"/>
        <v>0.14871794871794872</v>
      </c>
      <c r="U46" s="10">
        <f t="shared" si="92"/>
        <v>0.71025641025641029</v>
      </c>
      <c r="V46" s="10">
        <f t="shared" si="87"/>
        <v>0.14102564102564102</v>
      </c>
      <c r="W46" s="10">
        <f t="shared" si="88"/>
        <v>1</v>
      </c>
      <c r="X46" s="10"/>
      <c r="Y46" s="10">
        <f t="shared" ref="Y46:Y48" si="100">IF(ISBLANK(T38),"",ROUND((2*T38+1.96^2-(1.96*SQRT((1.96^2+4*T38*(1-T46)))))/(2*($W38+(1.96^2))),3))</f>
        <v>0.11700000000000001</v>
      </c>
      <c r="Z46" s="10">
        <f t="shared" ref="Z46:Z48" si="101">IF(ISBLANK(T38),"",ROUND((2*T38+1.96^2+(1.96*SQRT((1.96^2+4*T38*(1-T46)))))/(2*($W38+(1.96^2))),3))</f>
        <v>0.187</v>
      </c>
      <c r="AA46" s="10">
        <f t="shared" ref="AA46:AA48" si="102">IF(ISBLANK(U38),"",ROUND((2*U38+1.96^2-(1.96*SQRT((1.96^2+4*U38*(1-U46)))))/(2*($W38+(1.96^2))),3))</f>
        <v>0.66300000000000003</v>
      </c>
      <c r="AB46" s="10">
        <f t="shared" ref="AB46:AB48" si="103">IF(ISBLANK(U38),"",ROUND((2*U38+1.96^2+(1.96*SQRT((1.96^2+4*U38*(1-U46)))))/(2*($W38+(1.96^2))),3))</f>
        <v>0.753</v>
      </c>
      <c r="AC46" s="10">
        <f t="shared" ref="AC46:AC48" si="104">IF(ISBLANK(V38),"",ROUND((2*V38+1.96^2-(1.96*SQRT((1.96^2+4*V38*(1-V46)))))/(2*($W38+(1.96^2))),3))</f>
        <v>0.11</v>
      </c>
      <c r="AD46" s="10">
        <f t="shared" ref="AD46:AD48" si="105">IF(ISBLANK(V38),"",ROUND((2*V38+1.96^2+(1.96*SQRT((1.96^2+4*V38*(1-V46)))))/(2*($W38+(1.96^2))),3))</f>
        <v>0.17899999999999999</v>
      </c>
    </row>
    <row r="47" spans="1:30" x14ac:dyDescent="0.25">
      <c r="A47" s="2" t="s">
        <v>44</v>
      </c>
      <c r="B47" s="10">
        <v>0.16793893129770993</v>
      </c>
      <c r="C47" s="10">
        <v>6.1068702290076333E-2</v>
      </c>
      <c r="D47" s="10">
        <v>0.14503816793893129</v>
      </c>
      <c r="E47" s="10">
        <v>0.50381679389312972</v>
      </c>
      <c r="F47" s="10">
        <v>0.12213740458015267</v>
      </c>
      <c r="G47" s="10">
        <v>0.99999999999999989</v>
      </c>
      <c r="H47" s="10"/>
      <c r="I47" s="10">
        <f t="shared" ref="I47:I48" si="106">IF(ISBLANK(B39),"",ROUND((2*B39+1.96^2-(1.96*SQRT((1.96^2+4*B39*(1-B47)))))/(2*($G39+(1.96^2))),3))</f>
        <v>0.114</v>
      </c>
      <c r="J47" s="10">
        <f t="shared" si="94"/>
        <v>0.24099999999999999</v>
      </c>
      <c r="K47" s="10">
        <f t="shared" ref="K47:K48" si="107">IF(ISBLANK(C39),"",ROUND((2*C39+1.96^2-(1.96*SQRT((1.96^2+4*C39*(1-C47)))))/(2*($G39+(1.96^2))),3))</f>
        <v>3.1E-2</v>
      </c>
      <c r="L47" s="10">
        <f t="shared" si="95"/>
        <v>0.11600000000000001</v>
      </c>
      <c r="M47" s="10">
        <f t="shared" ref="M47:M48" si="108">IF(ISBLANK(D39),"",ROUND((2*D39+1.96^2-(1.96*SQRT((1.96^2+4*D39*(1-D47)))))/(2*($G39+(1.96^2))),3))</f>
        <v>9.5000000000000001E-2</v>
      </c>
      <c r="N47" s="10">
        <f t="shared" si="96"/>
        <v>0.215</v>
      </c>
      <c r="O47" s="10">
        <f t="shared" si="97"/>
        <v>0.41899999999999998</v>
      </c>
      <c r="P47" s="10">
        <f t="shared" si="98"/>
        <v>0.58799999999999997</v>
      </c>
      <c r="Q47" s="10">
        <f t="shared" si="99"/>
        <v>7.6999999999999999E-2</v>
      </c>
      <c r="R47" s="10">
        <f t="shared" si="93"/>
        <v>0.189</v>
      </c>
      <c r="S47" s="10"/>
      <c r="T47" s="10">
        <f t="shared" si="91"/>
        <v>0.22900763358778625</v>
      </c>
      <c r="U47" s="10">
        <f t="shared" si="92"/>
        <v>0.64885496183206104</v>
      </c>
      <c r="V47" s="10">
        <f t="shared" si="87"/>
        <v>0.12213740458015267</v>
      </c>
      <c r="W47" s="10">
        <f t="shared" si="88"/>
        <v>0.99999999999999989</v>
      </c>
      <c r="X47" s="10"/>
      <c r="Y47" s="10">
        <f t="shared" si="100"/>
        <v>0.16500000000000001</v>
      </c>
      <c r="Z47" s="10">
        <f t="shared" si="101"/>
        <v>0.308</v>
      </c>
      <c r="AA47" s="10">
        <f t="shared" si="102"/>
        <v>0.56399999999999995</v>
      </c>
      <c r="AB47" s="10">
        <f t="shared" si="103"/>
        <v>0.72499999999999998</v>
      </c>
      <c r="AC47" s="10">
        <f t="shared" si="104"/>
        <v>7.6999999999999999E-2</v>
      </c>
      <c r="AD47" s="10">
        <f t="shared" si="105"/>
        <v>0.189</v>
      </c>
    </row>
    <row r="48" spans="1:30" x14ac:dyDescent="0.25">
      <c r="A48" s="2" t="s">
        <v>45</v>
      </c>
      <c r="B48" s="10">
        <v>0.17964071856287425</v>
      </c>
      <c r="C48" s="10">
        <v>6.2874251497005984E-2</v>
      </c>
      <c r="D48" s="10">
        <v>0.16467065868263472</v>
      </c>
      <c r="E48" s="10">
        <v>0.44311377245508982</v>
      </c>
      <c r="F48" s="10">
        <v>0.1497005988023952</v>
      </c>
      <c r="G48" s="10">
        <v>1</v>
      </c>
      <c r="H48" s="10"/>
      <c r="I48" s="10">
        <f t="shared" si="106"/>
        <v>0.14199999999999999</v>
      </c>
      <c r="J48" s="10">
        <f t="shared" si="94"/>
        <v>0.224</v>
      </c>
      <c r="K48" s="10">
        <f t="shared" si="107"/>
        <v>4.1000000000000002E-2</v>
      </c>
      <c r="L48" s="10">
        <f t="shared" si="95"/>
        <v>9.4E-2</v>
      </c>
      <c r="M48" s="10">
        <f t="shared" si="108"/>
        <v>0.129</v>
      </c>
      <c r="N48" s="10">
        <f t="shared" si="96"/>
        <v>0.20799999999999999</v>
      </c>
      <c r="O48" s="10">
        <f t="shared" si="97"/>
        <v>0.39100000000000001</v>
      </c>
      <c r="P48" s="10">
        <f t="shared" si="98"/>
        <v>0.497</v>
      </c>
      <c r="Q48" s="10">
        <f t="shared" si="99"/>
        <v>0.115</v>
      </c>
      <c r="R48" s="10">
        <f t="shared" si="93"/>
        <v>0.192</v>
      </c>
      <c r="S48" s="10"/>
      <c r="T48" s="10">
        <f t="shared" si="91"/>
        <v>0.24251497005988024</v>
      </c>
      <c r="U48" s="10">
        <f t="shared" si="92"/>
        <v>0.60778443113772451</v>
      </c>
      <c r="V48" s="10">
        <f t="shared" si="87"/>
        <v>0.1497005988023952</v>
      </c>
      <c r="W48" s="10">
        <f t="shared" si="88"/>
        <v>1</v>
      </c>
      <c r="X48" s="10"/>
      <c r="Y48" s="10">
        <f t="shared" si="100"/>
        <v>0.2</v>
      </c>
      <c r="Z48" s="10">
        <f t="shared" si="101"/>
        <v>0.29099999999999998</v>
      </c>
      <c r="AA48" s="10">
        <f t="shared" si="102"/>
        <v>0.55400000000000005</v>
      </c>
      <c r="AB48" s="10">
        <f t="shared" si="103"/>
        <v>0.65900000000000003</v>
      </c>
      <c r="AC48" s="10">
        <f t="shared" si="104"/>
        <v>0.115</v>
      </c>
      <c r="AD48" s="10">
        <f t="shared" si="105"/>
        <v>0.192</v>
      </c>
    </row>
    <row r="49" spans="1:30" x14ac:dyDescent="0.25">
      <c r="A49" s="2" t="s">
        <v>46</v>
      </c>
      <c r="B49" s="10">
        <v>7.792207792207792E-2</v>
      </c>
      <c r="C49" s="10">
        <v>6.0606060606060608E-2</v>
      </c>
      <c r="D49" s="10">
        <v>0.21645021645021645</v>
      </c>
      <c r="E49" s="10">
        <v>0.53679653679653683</v>
      </c>
      <c r="F49" s="10">
        <v>0.10822510822510822</v>
      </c>
      <c r="G49" s="10">
        <v>1</v>
      </c>
      <c r="H49" s="10"/>
      <c r="I49" s="10">
        <f>IF(ISBLANK(B41),"",ROUND((2*B41+1.96^2-(1.96*SQRT((1.96^2+4*B41*(1-B49)))))/(2*($G41+(1.96^2))),3))</f>
        <v>0.05</v>
      </c>
      <c r="J49" s="10">
        <f>IF(ISBLANK(B41),"",ROUND((2*B41+1.96^2+(1.96*SQRT((1.96^2+4*B41*(1-B49)))))/(2*($G41+(1.96^2))),3))</f>
        <v>0.12</v>
      </c>
      <c r="K49" s="10">
        <f>IF(ISBLANK(C41),"",ROUND((2*C41+1.96^2-(1.96*SQRT((1.96^2+4*C41*(1-C49)))))/(2*($G41+(1.96^2))),3))</f>
        <v>3.5999999999999997E-2</v>
      </c>
      <c r="L49" s="10">
        <f>IF(ISBLANK(C41),"",ROUND((2*C41+1.96^2+(1.96*SQRT((1.96^2+4*C41*(1-C49)))))/(2*($G41+(1.96^2))),3))</f>
        <v>9.9000000000000005E-2</v>
      </c>
      <c r="M49" s="10">
        <f>IF(ISBLANK(D41),"",ROUND((2*D41+1.96^2-(1.96*SQRT((1.96^2+4*D41*(1-D49)))))/(2*($G41+(1.96^2))),3))</f>
        <v>0.16800000000000001</v>
      </c>
      <c r="N49" s="10">
        <f>IF(ISBLANK(D41),"",ROUND((2*D41+1.96^2+(1.96*SQRT((1.96^2+4*D41*(1-D49)))))/(2*($G41+(1.96^2))),3))</f>
        <v>0.27400000000000002</v>
      </c>
      <c r="O49" s="10">
        <f>IF(ISBLANK(E41),"",ROUND((2*E41+1.96^2-(1.96*SQRT((1.96^2+4*E41*(1-E49)))))/(2*($G41+(1.96^2))),3))</f>
        <v>0.47199999999999998</v>
      </c>
      <c r="P49" s="10">
        <f>IF(ISBLANK(E41),"",ROUND((2*E41+1.96^2+(1.96*SQRT((1.96^2+4*E41*(1-E49)))))/(2*($G41+(1.96^2))),3))</f>
        <v>0.6</v>
      </c>
      <c r="Q49" s="10">
        <f>IF(ISBLANK(F41),"",ROUND((2*F41+1.96^2-(1.96*SQRT((1.96^2+4*F41*(1-F49)))))/(2*($G41+(1.96^2))),3))</f>
        <v>7.3999999999999996E-2</v>
      </c>
      <c r="R49" s="10">
        <f t="shared" si="93"/>
        <v>0.155</v>
      </c>
      <c r="S49" s="10"/>
      <c r="T49" s="10">
        <f t="shared" ref="T49:T50" si="109">+B49+C49</f>
        <v>0.13852813852813853</v>
      </c>
      <c r="U49" s="10">
        <f t="shared" ref="U49:U50" si="110">+D49+E49</f>
        <v>0.75324675324675328</v>
      </c>
      <c r="V49" s="10">
        <f t="shared" si="87"/>
        <v>0.10822510822510822</v>
      </c>
      <c r="W49" s="10">
        <f t="shared" si="88"/>
        <v>1</v>
      </c>
      <c r="X49" s="10"/>
      <c r="Y49" s="10">
        <f t="shared" ref="Y49:Y50" si="111">IF(ISBLANK(T41),"",ROUND((2*T41+1.96^2-(1.96*SQRT((1.96^2+4*T41*(1-T49)))))/(2*($W41+(1.96^2))),3))</f>
        <v>0.1</v>
      </c>
      <c r="Z49" s="10">
        <f t="shared" ref="Z49:Z50" si="112">IF(ISBLANK(T41),"",ROUND((2*T41+1.96^2+(1.96*SQRT((1.96^2+4*T41*(1-T49)))))/(2*($W41+(1.96^2))),3))</f>
        <v>0.189</v>
      </c>
      <c r="AA49" s="10">
        <f t="shared" ref="AA49:AA50" si="113">IF(ISBLANK(U41),"",ROUND((2*U41+1.96^2-(1.96*SQRT((1.96^2+4*U41*(1-U49)))))/(2*($W41+(1.96^2))),3))</f>
        <v>0.69399999999999995</v>
      </c>
      <c r="AB49" s="10">
        <f t="shared" ref="AB49:AB50" si="114">IF(ISBLANK(U41),"",ROUND((2*U41+1.96^2+(1.96*SQRT((1.96^2+4*U41*(1-U49)))))/(2*($W41+(1.96^2))),3))</f>
        <v>0.80400000000000005</v>
      </c>
      <c r="AC49" s="10">
        <f t="shared" ref="AC49:AC50" si="115">IF(ISBLANK(V41),"",ROUND((2*V41+1.96^2-(1.96*SQRT((1.96^2+4*V41*(1-V49)))))/(2*($W41+(1.96^2))),3))</f>
        <v>7.3999999999999996E-2</v>
      </c>
      <c r="AD49" s="10">
        <f t="shared" ref="AD49:AD50" si="116">IF(ISBLANK(V41),"",ROUND((2*V41+1.96^2+(1.96*SQRT((1.96^2+4*V41*(1-V49)))))/(2*($W41+(1.96^2))),3))</f>
        <v>0.155</v>
      </c>
    </row>
    <row r="50" spans="1:30" x14ac:dyDescent="0.25">
      <c r="A50" s="2" t="s">
        <v>47</v>
      </c>
      <c r="B50" s="10">
        <v>0.16216216216216217</v>
      </c>
      <c r="C50" s="10">
        <v>0.10135135135135136</v>
      </c>
      <c r="D50" s="10">
        <v>0.25675675675675674</v>
      </c>
      <c r="E50" s="10">
        <v>0.35810810810810811</v>
      </c>
      <c r="F50" s="10">
        <v>0.12162162162162163</v>
      </c>
      <c r="G50" s="10">
        <v>1</v>
      </c>
      <c r="H50" s="10"/>
      <c r="I50" s="10">
        <f>IF(ISBLANK(B42),"",ROUND((2*B42+1.96^2-(1.96*SQRT((1.96^2+4*B42*(1-B50)))))/(2*($G42+(1.96^2))),3))</f>
        <v>0.111</v>
      </c>
      <c r="J50" s="10">
        <f t="shared" ref="J50" si="117">IF(ISBLANK(B42),"",ROUND((2*B42+1.96^2+(1.96*SQRT((1.96^2+4*B42*(1-B50)))))/(2*($G42+(1.96^2))),3))</f>
        <v>0.23</v>
      </c>
      <c r="K50" s="10">
        <f>IF(ISBLANK(C42),"",ROUND((2*C42+1.96^2-(1.96*SQRT((1.96^2+4*C42*(1-C50)))))/(2*($G42+(1.96^2))),3))</f>
        <v>6.2E-2</v>
      </c>
      <c r="L50" s="10">
        <f t="shared" ref="L50" si="118">IF(ISBLANK(C42),"",ROUND((2*C42+1.96^2+(1.96*SQRT((1.96^2+4*C42*(1-C50)))))/(2*($G42+(1.96^2))),3))</f>
        <v>0.16</v>
      </c>
      <c r="M50" s="10">
        <f>IF(ISBLANK(D42),"",ROUND((2*D42+1.96^2-(1.96*SQRT((1.96^2+4*D42*(1-D50)))))/(2*($G42+(1.96^2))),3))</f>
        <v>0.193</v>
      </c>
      <c r="N50" s="10">
        <f t="shared" ref="N50" si="119">IF(ISBLANK(D42),"",ROUND((2*D42+1.96^2+(1.96*SQRT((1.96^2+4*D42*(1-D50)))))/(2*($G42+(1.96^2))),3))</f>
        <v>0.33300000000000002</v>
      </c>
      <c r="O50" s="10">
        <f t="shared" ref="O50" si="120">IF(ISBLANK(E42),"",ROUND((2*E42+1.96^2-(1.96*SQRT((1.96^2+4*E42*(1-E50)))))/(2*($G42+(1.96^2))),3))</f>
        <v>0.28499999999999998</v>
      </c>
      <c r="P50" s="10">
        <f t="shared" ref="P50" si="121">IF(ISBLANK(E42),"",ROUND((2*E42+1.96^2+(1.96*SQRT((1.96^2+4*E42*(1-E50)))))/(2*($G42+(1.96^2))),3))</f>
        <v>0.438</v>
      </c>
      <c r="Q50" s="10">
        <f t="shared" ref="Q50" si="122">IF(ISBLANK(F42),"",ROUND((2*F42+1.96^2-(1.96*SQRT((1.96^2+4*F42*(1-F50)))))/(2*($G42+(1.96^2))),3))</f>
        <v>7.8E-2</v>
      </c>
      <c r="R50" s="10">
        <f t="shared" si="93"/>
        <v>0.184</v>
      </c>
      <c r="S50" s="10"/>
      <c r="T50" s="10">
        <f t="shared" si="109"/>
        <v>0.26351351351351354</v>
      </c>
      <c r="U50" s="10">
        <f t="shared" si="110"/>
        <v>0.61486486486486491</v>
      </c>
      <c r="V50" s="10">
        <f t="shared" si="87"/>
        <v>0.12162162162162163</v>
      </c>
      <c r="W50" s="10">
        <f t="shared" si="88"/>
        <v>1</v>
      </c>
      <c r="X50" s="10"/>
      <c r="Y50" s="10">
        <f t="shared" si="111"/>
        <v>0.19900000000000001</v>
      </c>
      <c r="Z50" s="10">
        <f t="shared" si="112"/>
        <v>0.34</v>
      </c>
      <c r="AA50" s="10">
        <f t="shared" si="113"/>
        <v>0.53500000000000003</v>
      </c>
      <c r="AB50" s="10">
        <f t="shared" si="114"/>
        <v>0.68899999999999995</v>
      </c>
      <c r="AC50" s="10">
        <f t="shared" si="115"/>
        <v>7.8E-2</v>
      </c>
      <c r="AD50" s="10">
        <f t="shared" si="116"/>
        <v>0.184</v>
      </c>
    </row>
    <row r="51" spans="1:30" x14ac:dyDescent="0.25">
      <c r="A51" s="2" t="s">
        <v>48</v>
      </c>
      <c r="B51" s="10" t="s">
        <v>24</v>
      </c>
      <c r="C51" s="10" t="s">
        <v>24</v>
      </c>
      <c r="D51" s="10" t="s">
        <v>24</v>
      </c>
      <c r="E51" s="10" t="s">
        <v>24</v>
      </c>
      <c r="F51" s="10" t="s">
        <v>24</v>
      </c>
      <c r="G51" s="10" t="s">
        <v>24</v>
      </c>
      <c r="H51" s="10"/>
      <c r="I51" s="10" t="s">
        <v>24</v>
      </c>
      <c r="J51" s="10" t="s">
        <v>24</v>
      </c>
      <c r="K51" s="10" t="s">
        <v>24</v>
      </c>
      <c r="L51" s="10" t="s">
        <v>24</v>
      </c>
      <c r="M51" s="10" t="s">
        <v>24</v>
      </c>
      <c r="N51" s="10" t="s">
        <v>24</v>
      </c>
      <c r="O51" s="10" t="s">
        <v>24</v>
      </c>
      <c r="P51" s="10" t="s">
        <v>24</v>
      </c>
      <c r="Q51" s="10" t="s">
        <v>24</v>
      </c>
      <c r="R51" s="10" t="s">
        <v>24</v>
      </c>
      <c r="S51" s="10"/>
      <c r="T51" s="10" t="s">
        <v>24</v>
      </c>
      <c r="U51" s="10" t="s">
        <v>24</v>
      </c>
      <c r="V51" s="10" t="str">
        <f t="shared" si="87"/>
        <v>-</v>
      </c>
      <c r="W51" s="10" t="str">
        <f t="shared" si="88"/>
        <v>-</v>
      </c>
      <c r="X51" s="10"/>
      <c r="Y51" s="10" t="s">
        <v>24</v>
      </c>
      <c r="Z51" s="10" t="s">
        <v>24</v>
      </c>
      <c r="AA51" s="10" t="s">
        <v>24</v>
      </c>
      <c r="AB51" s="10" t="s">
        <v>24</v>
      </c>
      <c r="AC51" s="10" t="s">
        <v>24</v>
      </c>
      <c r="AD51" s="10" t="s">
        <v>24</v>
      </c>
    </row>
    <row r="52" spans="1:30" x14ac:dyDescent="0.25">
      <c r="A52" s="2" t="s">
        <v>49</v>
      </c>
      <c r="B52" s="10">
        <v>0.15671641791044777</v>
      </c>
      <c r="C52" s="10">
        <v>5.2238805970149252E-2</v>
      </c>
      <c r="D52" s="10">
        <v>0.13432835820895522</v>
      </c>
      <c r="E52" s="10">
        <v>0.53731343283582089</v>
      </c>
      <c r="F52" s="10">
        <v>0.11940298507462686</v>
      </c>
      <c r="G52" s="10">
        <v>1</v>
      </c>
      <c r="H52" s="10"/>
      <c r="I52" s="10">
        <f>IF(ISBLANK(B44),"",ROUND((2*B44+1.96^2-(1.96*SQRT((1.96^2+4*B44*(1-B52)))))/(2*($G44+(1.96^2))),3))</f>
        <v>0.105</v>
      </c>
      <c r="J52" s="10">
        <f t="shared" ref="J52" si="123">IF(ISBLANK(B44),"",ROUND((2*B44+1.96^2+(1.96*SQRT((1.96^2+4*B44*(1-B52)))))/(2*($G44+(1.96^2))),3))</f>
        <v>0.22800000000000001</v>
      </c>
      <c r="K52" s="10">
        <f>IF(ISBLANK(C44),"",ROUND((2*C44+1.96^2-(1.96*SQRT((1.96^2+4*C44*(1-C52)))))/(2*($G44+(1.96^2))),3))</f>
        <v>2.5999999999999999E-2</v>
      </c>
      <c r="L52" s="10">
        <f t="shared" ref="L52" si="124">IF(ISBLANK(C44),"",ROUND((2*C44+1.96^2+(1.96*SQRT((1.96^2+4*C44*(1-C52)))))/(2*($G44+(1.96^2))),3))</f>
        <v>0.104</v>
      </c>
      <c r="M52" s="10">
        <f>IF(ISBLANK(D44),"",ROUND((2*D44+1.96^2-(1.96*SQRT((1.96^2+4*D44*(1-D52)))))/(2*($G44+(1.96^2))),3))</f>
        <v>8.6999999999999994E-2</v>
      </c>
      <c r="N52" s="10">
        <f t="shared" ref="N52" si="125">IF(ISBLANK(D44),"",ROUND((2*D44+1.96^2+(1.96*SQRT((1.96^2+4*D44*(1-D52)))))/(2*($G44+(1.96^2))),3))</f>
        <v>0.20200000000000001</v>
      </c>
      <c r="O52" s="10">
        <f t="shared" ref="O52" si="126">IF(ISBLANK(E44),"",ROUND((2*E44+1.96^2-(1.96*SQRT((1.96^2+4*E44*(1-E52)))))/(2*($G44+(1.96^2))),3))</f>
        <v>0.45300000000000001</v>
      </c>
      <c r="P52" s="10">
        <f t="shared" ref="P52" si="127">IF(ISBLANK(E44),"",ROUND((2*E44+1.96^2+(1.96*SQRT((1.96^2+4*E44*(1-E52)))))/(2*($G44+(1.96^2))),3))</f>
        <v>0.62</v>
      </c>
      <c r="Q52" s="10">
        <f t="shared" ref="Q52" si="128">IF(ISBLANK(F44),"",ROUND((2*F44+1.96^2-(1.96*SQRT((1.96^2+4*F44*(1-F52)))))/(2*($G44+(1.96^2))),3))</f>
        <v>7.4999999999999997E-2</v>
      </c>
      <c r="R52" s="10">
        <f>IF(ISBLANK(F44),"",ROUND((2*F44+1.96^2+(1.96*SQRT((1.96^2+4*F44*(1-F52)))))/(2*($G44+(1.96^2))),3))</f>
        <v>0.185</v>
      </c>
      <c r="S52" s="10"/>
      <c r="T52" s="10">
        <f t="shared" ref="T52" si="129">+B52+C52</f>
        <v>0.20895522388059701</v>
      </c>
      <c r="U52" s="10">
        <f t="shared" ref="U52" si="130">+D52+E52</f>
        <v>0.67164179104477606</v>
      </c>
      <c r="V52" s="10">
        <f t="shared" si="87"/>
        <v>0.11940298507462686</v>
      </c>
      <c r="W52" s="10">
        <f t="shared" si="88"/>
        <v>1</v>
      </c>
      <c r="X52" s="10"/>
      <c r="Y52" s="10">
        <f t="shared" ref="Y52" si="131">IF(ISBLANK(T44),"",ROUND((2*T44+1.96^2-(1.96*SQRT((1.96^2+4*T44*(1-T52)))))/(2*($W44+(1.96^2))),3))</f>
        <v>0.14899999999999999</v>
      </c>
      <c r="Z52" s="10">
        <f t="shared" ref="Z52" si="132">IF(ISBLANK(T44),"",ROUND((2*T44+1.96^2+(1.96*SQRT((1.96^2+4*T44*(1-T52)))))/(2*($W44+(1.96^2))),3))</f>
        <v>0.28499999999999998</v>
      </c>
      <c r="AA52" s="10">
        <f t="shared" ref="AA52" si="133">IF(ISBLANK(U44),"",ROUND((2*U44+1.96^2-(1.96*SQRT((1.96^2+4*U44*(1-U52)))))/(2*($W44+(1.96^2))),3))</f>
        <v>0.58799999999999997</v>
      </c>
      <c r="AB52" s="10">
        <f t="shared" ref="AB52" si="134">IF(ISBLANK(U44),"",ROUND((2*U44+1.96^2+(1.96*SQRT((1.96^2+4*U44*(1-U52)))))/(2*($W44+(1.96^2))),3))</f>
        <v>0.745</v>
      </c>
      <c r="AC52" s="10">
        <f t="shared" ref="AC52" si="135">IF(ISBLANK(V44),"",ROUND((2*V44+1.96^2-(1.96*SQRT((1.96^2+4*V44*(1-V52)))))/(2*($W44+(1.96^2))),3))</f>
        <v>7.4999999999999997E-2</v>
      </c>
      <c r="AD52" s="10">
        <f t="shared" ref="AD52" si="136">IF(ISBLANK(V44),"",ROUND((2*V44+1.96^2+(1.96*SQRT((1.96^2+4*V44*(1-V52)))))/(2*($W44+(1.96^2))),3))</f>
        <v>0.185</v>
      </c>
    </row>
    <row r="53" spans="1:30" x14ac:dyDescent="0.25">
      <c r="A53" s="1" t="s">
        <v>33</v>
      </c>
    </row>
    <row r="54" spans="1:30" x14ac:dyDescent="0.25">
      <c r="A54" s="2" t="s">
        <v>90</v>
      </c>
      <c r="B54" s="11">
        <v>20369</v>
      </c>
      <c r="C54" s="11">
        <v>11419</v>
      </c>
      <c r="D54" s="11">
        <v>10898</v>
      </c>
      <c r="E54" s="11">
        <v>11135</v>
      </c>
      <c r="F54" s="11">
        <v>13682</v>
      </c>
      <c r="G54" s="11">
        <v>67503</v>
      </c>
      <c r="H54" s="11"/>
      <c r="I54" s="11"/>
      <c r="J54" s="11"/>
      <c r="K54" s="11"/>
      <c r="L54" s="11"/>
      <c r="M54" s="11"/>
      <c r="N54" s="11"/>
      <c r="O54" s="11"/>
      <c r="P54" s="11"/>
      <c r="Q54" s="11"/>
      <c r="R54" s="11"/>
      <c r="S54" s="11"/>
      <c r="T54" s="11">
        <f>+B54+C54</f>
        <v>31788</v>
      </c>
      <c r="U54" s="11">
        <f>+D54+E54</f>
        <v>22033</v>
      </c>
      <c r="V54" s="11">
        <f>+F54</f>
        <v>13682</v>
      </c>
      <c r="W54" s="11">
        <f>+G54</f>
        <v>67503</v>
      </c>
      <c r="X54" s="11"/>
      <c r="Y54" s="11"/>
      <c r="Z54" s="11"/>
      <c r="AA54" s="11"/>
      <c r="AB54" s="11"/>
      <c r="AC54" s="11"/>
      <c r="AD54" s="11"/>
    </row>
    <row r="55" spans="1:30" x14ac:dyDescent="0.25">
      <c r="A55" s="2" t="s">
        <v>91</v>
      </c>
      <c r="B55" s="11">
        <v>486</v>
      </c>
      <c r="C55" s="11">
        <v>206</v>
      </c>
      <c r="D55" s="11">
        <v>198</v>
      </c>
      <c r="E55" s="11">
        <v>176</v>
      </c>
      <c r="F55" s="11">
        <v>217</v>
      </c>
      <c r="G55" s="11">
        <v>1283</v>
      </c>
      <c r="H55" s="11"/>
      <c r="I55" s="11"/>
      <c r="J55" s="11"/>
      <c r="K55" s="11"/>
      <c r="L55" s="11"/>
      <c r="M55" s="11"/>
      <c r="N55" s="11"/>
      <c r="O55" s="11"/>
      <c r="P55" s="11"/>
      <c r="Q55" s="11"/>
      <c r="R55" s="11"/>
      <c r="S55" s="11"/>
      <c r="T55" s="11">
        <f t="shared" ref="T55:T57" si="137">+B55+C55</f>
        <v>692</v>
      </c>
      <c r="U55" s="11">
        <f t="shared" ref="U55:U57" si="138">+D55+E55</f>
        <v>374</v>
      </c>
      <c r="V55" s="11">
        <f t="shared" ref="V55:V69" si="139">+F55</f>
        <v>217</v>
      </c>
      <c r="W55" s="11">
        <f t="shared" ref="W55:W69" si="140">+G55</f>
        <v>1283</v>
      </c>
      <c r="X55" s="11"/>
      <c r="Y55" s="11"/>
      <c r="Z55" s="11"/>
      <c r="AA55" s="11"/>
      <c r="AB55" s="11"/>
      <c r="AC55" s="11"/>
      <c r="AD55" s="11"/>
    </row>
    <row r="56" spans="1:30" x14ac:dyDescent="0.25">
      <c r="A56" s="2" t="s">
        <v>92</v>
      </c>
      <c r="B56" s="11">
        <v>228</v>
      </c>
      <c r="C56" s="11">
        <v>116</v>
      </c>
      <c r="D56" s="11">
        <v>111</v>
      </c>
      <c r="E56" s="11">
        <v>86</v>
      </c>
      <c r="F56" s="11">
        <v>116</v>
      </c>
      <c r="G56" s="11">
        <v>657</v>
      </c>
      <c r="H56" s="11"/>
      <c r="I56" s="11"/>
      <c r="J56" s="11"/>
      <c r="K56" s="11"/>
      <c r="L56" s="11"/>
      <c r="M56" s="11"/>
      <c r="N56" s="11"/>
      <c r="O56" s="11"/>
      <c r="P56" s="11"/>
      <c r="Q56" s="11"/>
      <c r="R56" s="11"/>
      <c r="S56" s="11"/>
      <c r="T56" s="11">
        <f t="shared" si="137"/>
        <v>344</v>
      </c>
      <c r="U56" s="11">
        <f t="shared" si="138"/>
        <v>197</v>
      </c>
      <c r="V56" s="11">
        <f t="shared" si="139"/>
        <v>116</v>
      </c>
      <c r="W56" s="11">
        <f t="shared" si="140"/>
        <v>657</v>
      </c>
      <c r="X56" s="11"/>
      <c r="Y56" s="11"/>
      <c r="Z56" s="11"/>
      <c r="AA56" s="11"/>
      <c r="AB56" s="11"/>
      <c r="AC56" s="11"/>
      <c r="AD56" s="11"/>
    </row>
    <row r="57" spans="1:30" x14ac:dyDescent="0.25">
      <c r="A57" s="2" t="s">
        <v>93</v>
      </c>
      <c r="B57" s="11">
        <v>223</v>
      </c>
      <c r="C57" s="11">
        <v>86</v>
      </c>
      <c r="D57" s="11">
        <v>94</v>
      </c>
      <c r="E57" s="11">
        <v>86</v>
      </c>
      <c r="F57" s="11">
        <v>105</v>
      </c>
      <c r="G57" s="11">
        <v>594</v>
      </c>
      <c r="H57" s="11"/>
      <c r="I57" s="11"/>
      <c r="J57" s="11"/>
      <c r="K57" s="11"/>
      <c r="L57" s="11"/>
      <c r="M57" s="11"/>
      <c r="N57" s="11"/>
      <c r="O57" s="11"/>
      <c r="P57" s="11"/>
      <c r="Q57" s="11"/>
      <c r="R57" s="11"/>
      <c r="S57" s="11"/>
      <c r="T57" s="11">
        <f t="shared" si="137"/>
        <v>309</v>
      </c>
      <c r="U57" s="11">
        <f t="shared" si="138"/>
        <v>180</v>
      </c>
      <c r="V57" s="11">
        <f t="shared" si="139"/>
        <v>105</v>
      </c>
      <c r="W57" s="11">
        <f t="shared" si="140"/>
        <v>594</v>
      </c>
      <c r="X57" s="11"/>
      <c r="Y57" s="11"/>
      <c r="Z57" s="11"/>
      <c r="AA57" s="11"/>
      <c r="AB57" s="11"/>
      <c r="AC57" s="11"/>
      <c r="AD57" s="11"/>
    </row>
    <row r="58" spans="1:30" x14ac:dyDescent="0.25">
      <c r="A58" s="2" t="s">
        <v>94</v>
      </c>
      <c r="B58" s="11">
        <v>85</v>
      </c>
      <c r="C58" s="11">
        <v>48</v>
      </c>
      <c r="D58" s="11">
        <v>49</v>
      </c>
      <c r="E58" s="11">
        <v>39</v>
      </c>
      <c r="F58" s="11">
        <v>57</v>
      </c>
      <c r="G58" s="11">
        <v>278</v>
      </c>
      <c r="H58" s="11"/>
      <c r="I58" s="11"/>
      <c r="J58" s="11"/>
      <c r="K58" s="11"/>
      <c r="L58" s="11"/>
      <c r="M58" s="11"/>
      <c r="N58" s="11"/>
      <c r="O58" s="11"/>
      <c r="P58" s="11"/>
      <c r="Q58" s="11"/>
      <c r="R58" s="11"/>
      <c r="S58" s="11"/>
      <c r="T58" s="11">
        <f t="shared" ref="T58:T59" si="141">+B58+C58</f>
        <v>133</v>
      </c>
      <c r="U58" s="11">
        <f t="shared" ref="U58:U59" si="142">+D58+E58</f>
        <v>88</v>
      </c>
      <c r="V58" s="11">
        <f t="shared" si="139"/>
        <v>57</v>
      </c>
      <c r="W58" s="11">
        <f t="shared" si="140"/>
        <v>278</v>
      </c>
      <c r="X58" s="11"/>
      <c r="Y58" s="11"/>
      <c r="Z58" s="11"/>
      <c r="AA58" s="11"/>
      <c r="AB58" s="11"/>
      <c r="AC58" s="11"/>
      <c r="AD58" s="11"/>
    </row>
    <row r="59" spans="1:30" x14ac:dyDescent="0.25">
      <c r="A59" s="2" t="s">
        <v>95</v>
      </c>
      <c r="B59" s="11">
        <v>14</v>
      </c>
      <c r="C59" s="11">
        <v>12</v>
      </c>
      <c r="D59" s="11">
        <v>7</v>
      </c>
      <c r="E59" s="11">
        <v>7</v>
      </c>
      <c r="F59" s="11">
        <v>7</v>
      </c>
      <c r="G59" s="11">
        <v>47</v>
      </c>
      <c r="H59" s="11"/>
      <c r="I59" s="11"/>
      <c r="J59" s="11"/>
      <c r="K59" s="11"/>
      <c r="L59" s="11"/>
      <c r="M59" s="11"/>
      <c r="N59" s="11"/>
      <c r="O59" s="11"/>
      <c r="P59" s="11"/>
      <c r="Q59" s="11"/>
      <c r="R59" s="11"/>
      <c r="S59" s="11"/>
      <c r="T59" s="11">
        <f t="shared" si="141"/>
        <v>26</v>
      </c>
      <c r="U59" s="11">
        <f t="shared" si="142"/>
        <v>14</v>
      </c>
      <c r="V59" s="11">
        <f t="shared" si="139"/>
        <v>7</v>
      </c>
      <c r="W59" s="11">
        <f t="shared" si="140"/>
        <v>47</v>
      </c>
      <c r="X59" s="11"/>
      <c r="Y59" s="11"/>
      <c r="Z59" s="11"/>
      <c r="AA59" s="11"/>
      <c r="AB59" s="11"/>
      <c r="AC59" s="11"/>
      <c r="AD59" s="11"/>
    </row>
    <row r="60" spans="1:30" x14ac:dyDescent="0.25">
      <c r="A60" s="2" t="s">
        <v>96</v>
      </c>
      <c r="B60" s="11" t="s">
        <v>24</v>
      </c>
      <c r="C60" s="11" t="s">
        <v>24</v>
      </c>
      <c r="D60" s="11" t="s">
        <v>24</v>
      </c>
      <c r="E60" s="11" t="s">
        <v>24</v>
      </c>
      <c r="F60" s="11" t="s">
        <v>24</v>
      </c>
      <c r="G60" s="11" t="s">
        <v>24</v>
      </c>
      <c r="H60" s="11"/>
      <c r="I60" s="11"/>
      <c r="J60" s="11"/>
      <c r="K60" s="11"/>
      <c r="L60" s="11"/>
      <c r="M60" s="11"/>
      <c r="N60" s="11"/>
      <c r="O60" s="11"/>
      <c r="P60" s="11"/>
      <c r="Q60" s="11"/>
      <c r="R60" s="11"/>
      <c r="S60" s="11"/>
      <c r="T60" s="11" t="s">
        <v>24</v>
      </c>
      <c r="U60" s="11" t="s">
        <v>24</v>
      </c>
      <c r="V60" s="11" t="str">
        <f t="shared" si="139"/>
        <v>-</v>
      </c>
      <c r="W60" s="11" t="str">
        <f t="shared" si="140"/>
        <v>-</v>
      </c>
      <c r="X60" s="11"/>
      <c r="Y60" s="11"/>
      <c r="Z60" s="11"/>
      <c r="AA60" s="11"/>
      <c r="AB60" s="11"/>
      <c r="AC60" s="11"/>
      <c r="AD60" s="11"/>
    </row>
    <row r="61" spans="1:30" ht="14.45" x14ac:dyDescent="0.3">
      <c r="A61" s="2" t="s">
        <v>97</v>
      </c>
      <c r="B61" s="11">
        <v>35</v>
      </c>
      <c r="C61" s="11">
        <v>16</v>
      </c>
      <c r="D61" s="11">
        <v>13</v>
      </c>
      <c r="E61" s="11">
        <v>14</v>
      </c>
      <c r="F61" s="11">
        <v>13</v>
      </c>
      <c r="G61" s="11">
        <v>91</v>
      </c>
      <c r="H61" s="11"/>
      <c r="I61" s="11"/>
      <c r="J61" s="11"/>
      <c r="K61" s="11"/>
      <c r="L61" s="11"/>
      <c r="M61" s="11"/>
      <c r="N61" s="11"/>
      <c r="O61" s="11"/>
      <c r="P61" s="11"/>
      <c r="Q61" s="11"/>
      <c r="R61" s="11"/>
      <c r="S61" s="11"/>
      <c r="T61" s="11">
        <f t="shared" ref="T61:T65" si="143">+B61+C61</f>
        <v>51</v>
      </c>
      <c r="U61" s="11">
        <f t="shared" ref="U61:U65" si="144">+D61+E61</f>
        <v>27</v>
      </c>
      <c r="V61" s="11">
        <f t="shared" si="139"/>
        <v>13</v>
      </c>
      <c r="W61" s="11">
        <f t="shared" si="140"/>
        <v>91</v>
      </c>
      <c r="X61" s="11"/>
      <c r="Y61" s="11"/>
      <c r="Z61" s="11"/>
      <c r="AA61" s="11"/>
      <c r="AB61" s="11"/>
      <c r="AC61" s="11"/>
      <c r="AD61" s="11"/>
    </row>
    <row r="62" spans="1:30" ht="14.45" x14ac:dyDescent="0.3">
      <c r="A62" s="2" t="s">
        <v>50</v>
      </c>
      <c r="B62" s="12">
        <v>0.30174955187176866</v>
      </c>
      <c r="C62" s="12">
        <v>0.16916285202139164</v>
      </c>
      <c r="D62" s="12">
        <v>0.16144467653289482</v>
      </c>
      <c r="E62" s="12">
        <v>0.16495563160155846</v>
      </c>
      <c r="F62" s="12">
        <v>0.20268728797238642</v>
      </c>
      <c r="G62" s="12">
        <v>1</v>
      </c>
      <c r="H62" s="12"/>
      <c r="I62" s="12">
        <f>IF(ISBLANK(B54),"",ROUND((2*B54+1.96^2-(1.96*SQRT((1.96^2+4*B54*(1-B62)))))/(2*($G54+(1.96^2))),3))</f>
        <v>0.29799999999999999</v>
      </c>
      <c r="J62" s="12">
        <f>IF(ISBLANK(B54),"",ROUND((2*B54+1.96^2+(1.96*SQRT((1.96^2+4*B54*(1-B62)))))/(2*($G54+(1.96^2))),3))</f>
        <v>0.30499999999999999</v>
      </c>
      <c r="K62" s="12">
        <f>IF(ISBLANK(C54),"",ROUND((2*C54+1.96^2-(1.96*SQRT((1.96^2+4*C54*(1-C62)))))/(2*($G54+(1.96^2))),3))</f>
        <v>0.16600000000000001</v>
      </c>
      <c r="L62" s="12">
        <f>IF(ISBLANK(C54),"",ROUND((2*C54+1.96^2+(1.96*SQRT((1.96^2+4*C54*(1-C62)))))/(2*($G54+(1.96^2))),3))</f>
        <v>0.17199999999999999</v>
      </c>
      <c r="M62" s="12">
        <f>IF(ISBLANK(D54),"",ROUND((2*D54+1.96^2-(1.96*SQRT((1.96^2+4*D54*(1-D62)))))/(2*($G54+(1.96^2))),3))</f>
        <v>0.159</v>
      </c>
      <c r="N62" s="12">
        <f>IF(ISBLANK(D54),"",ROUND((2*D54+1.96^2+(1.96*SQRT((1.96^2+4*D54*(1-D62)))))/(2*($G54+(1.96^2))),3))</f>
        <v>0.16400000000000001</v>
      </c>
      <c r="O62" s="12">
        <f>IF(ISBLANK(E54),"",ROUND((2*E54+1.96^2-(1.96*SQRT((1.96^2+4*E54*(1-E62)))))/(2*($G54+(1.96^2))),3))</f>
        <v>0.16200000000000001</v>
      </c>
      <c r="P62" s="12">
        <f>IF(ISBLANK(E54),"",ROUND((2*E54+1.96^2+(1.96*SQRT((1.96^2+4*E54*(1-E62)))))/(2*($G54+(1.96^2))),3))</f>
        <v>0.16800000000000001</v>
      </c>
      <c r="Q62" s="12">
        <f>IF(ISBLANK(F54),"",ROUND((2*F54+1.96^2-(1.96*SQRT((1.96^2+4*F54*(1-F62)))))/(2*($G54+(1.96^2))),3))</f>
        <v>0.2</v>
      </c>
      <c r="R62" s="12">
        <f t="shared" ref="R62:R67" si="145">IF(ISBLANK(F54),"",ROUND((2*F54+1.96^2+(1.96*SQRT((1.96^2+4*F54*(1-F62)))))/(2*($G54+(1.96^2))),3))</f>
        <v>0.20599999999999999</v>
      </c>
      <c r="S62" s="12"/>
      <c r="T62" s="12">
        <f t="shared" si="143"/>
        <v>0.4709124038931603</v>
      </c>
      <c r="U62" s="12">
        <f t="shared" si="144"/>
        <v>0.32640030813445331</v>
      </c>
      <c r="V62" s="12">
        <f t="shared" si="139"/>
        <v>0.20268728797238642</v>
      </c>
      <c r="W62" s="12">
        <f t="shared" si="140"/>
        <v>1</v>
      </c>
      <c r="X62" s="12"/>
      <c r="Y62" s="12">
        <f>IF(ISBLANK(T54),"",ROUND((2*T54+1.96^2-(1.96*SQRT((1.96^2+4*T54*(1-T62)))))/(2*($W54+(1.96^2))),3))</f>
        <v>0.46700000000000003</v>
      </c>
      <c r="Z62" s="12">
        <f>IF(ISBLANK(T54),"",ROUND((2*T54+1.96^2+(1.96*SQRT((1.96^2+4*T54*(1-T62)))))/(2*($W54+(1.96^2))),3))</f>
        <v>0.47499999999999998</v>
      </c>
      <c r="AA62" s="12">
        <f>IF(ISBLANK(U54),"",ROUND((2*U54+1.96^2-(1.96*SQRT((1.96^2+4*U54*(1-U62)))))/(2*($W54+(1.96^2))),3))</f>
        <v>0.32300000000000001</v>
      </c>
      <c r="AB62" s="12">
        <f>IF(ISBLANK(U54),"",ROUND((2*U54+1.96^2+(1.96*SQRT((1.96^2+4*U54*(1-U62)))))/(2*($W54+(1.96^2))),3))</f>
        <v>0.33</v>
      </c>
      <c r="AC62" s="12">
        <f>IF(ISBLANK(V54),"",ROUND((2*V54+1.96^2-(1.96*SQRT((1.96^2+4*V54*(1-V62)))))/(2*($W54+(1.96^2))),3))</f>
        <v>0.2</v>
      </c>
      <c r="AD62" s="12">
        <f>IF(ISBLANK(V54),"",ROUND((2*V54+1.96^2+(1.96*SQRT((1.96^2+4*V54*(1-V62)))))/(2*($W54+(1.96^2))),3))</f>
        <v>0.20599999999999999</v>
      </c>
    </row>
    <row r="63" spans="1:30" ht="14.45" x14ac:dyDescent="0.3">
      <c r="A63" s="2" t="s">
        <v>51</v>
      </c>
      <c r="B63" s="12">
        <v>0.37879968823070925</v>
      </c>
      <c r="C63" s="12">
        <v>0.16056118472330475</v>
      </c>
      <c r="D63" s="12">
        <v>0.15432579890880749</v>
      </c>
      <c r="E63" s="12">
        <v>0.13717848791894</v>
      </c>
      <c r="F63" s="12">
        <v>0.16913484021823849</v>
      </c>
      <c r="G63" s="12">
        <v>1</v>
      </c>
      <c r="H63" s="12"/>
      <c r="I63" s="12">
        <f>IF(ISBLANK(B55),"",ROUND((2*B55+1.96^2-(1.96*SQRT((1.96^2+4*B55*(1-B63)))))/(2*($G55+(1.96^2))),3))</f>
        <v>0.35299999999999998</v>
      </c>
      <c r="J63" s="12">
        <f t="shared" ref="J63:J65" si="146">IF(ISBLANK(B55),"",ROUND((2*B55+1.96^2+(1.96*SQRT((1.96^2+4*B55*(1-B63)))))/(2*($G55+(1.96^2))),3))</f>
        <v>0.40600000000000003</v>
      </c>
      <c r="K63" s="12">
        <f>IF(ISBLANK(C55),"",ROUND((2*C55+1.96^2-(1.96*SQRT((1.96^2+4*C55*(1-C63)))))/(2*($G55+(1.96^2))),3))</f>
        <v>0.14099999999999999</v>
      </c>
      <c r="L63" s="12">
        <f t="shared" ref="L63:L65" si="147">IF(ISBLANK(C55),"",ROUND((2*C55+1.96^2+(1.96*SQRT((1.96^2+4*C55*(1-C63)))))/(2*($G55+(1.96^2))),3))</f>
        <v>0.182</v>
      </c>
      <c r="M63" s="12">
        <f>IF(ISBLANK(D55),"",ROUND((2*D55+1.96^2-(1.96*SQRT((1.96^2+4*D55*(1-D63)))))/(2*($G55+(1.96^2))),3))</f>
        <v>0.13600000000000001</v>
      </c>
      <c r="N63" s="12">
        <f t="shared" ref="N63:N65" si="148">IF(ISBLANK(D55),"",ROUND((2*D55+1.96^2+(1.96*SQRT((1.96^2+4*D55*(1-D63)))))/(2*($G55+(1.96^2))),3))</f>
        <v>0.17499999999999999</v>
      </c>
      <c r="O63" s="12">
        <f t="shared" ref="O63:O65" si="149">IF(ISBLANK(E55),"",ROUND((2*E55+1.96^2-(1.96*SQRT((1.96^2+4*E55*(1-E63)))))/(2*($G55+(1.96^2))),3))</f>
        <v>0.11899999999999999</v>
      </c>
      <c r="P63" s="12">
        <f t="shared" ref="P63:P65" si="150">IF(ISBLANK(E55),"",ROUND((2*E55+1.96^2+(1.96*SQRT((1.96^2+4*E55*(1-E63)))))/(2*($G55+(1.96^2))),3))</f>
        <v>0.157</v>
      </c>
      <c r="Q63" s="12">
        <f t="shared" ref="Q63:Q65" si="151">IF(ISBLANK(F55),"",ROUND((2*F55+1.96^2-(1.96*SQRT((1.96^2+4*F55*(1-F63)))))/(2*($G55+(1.96^2))),3))</f>
        <v>0.15</v>
      </c>
      <c r="R63" s="12">
        <f t="shared" si="145"/>
        <v>0.191</v>
      </c>
      <c r="S63" s="12"/>
      <c r="T63" s="12">
        <f t="shared" si="143"/>
        <v>0.53936087295401403</v>
      </c>
      <c r="U63" s="12">
        <f t="shared" si="144"/>
        <v>0.29150428682774748</v>
      </c>
      <c r="V63" s="12">
        <f t="shared" si="139"/>
        <v>0.16913484021823849</v>
      </c>
      <c r="W63" s="12">
        <f t="shared" si="140"/>
        <v>1</v>
      </c>
      <c r="X63" s="12"/>
      <c r="Y63" s="12">
        <f t="shared" ref="Y63:Y67" si="152">IF(ISBLANK(T55),"",ROUND((2*T55+1.96^2-(1.96*SQRT((1.96^2+4*T55*(1-T63)))))/(2*($W55+(1.96^2))),3))</f>
        <v>0.51200000000000001</v>
      </c>
      <c r="Z63" s="12">
        <f t="shared" ref="Z63:Z67" si="153">IF(ISBLANK(T55),"",ROUND((2*T55+1.96^2+(1.96*SQRT((1.96^2+4*T55*(1-T63)))))/(2*($W55+(1.96^2))),3))</f>
        <v>0.56599999999999995</v>
      </c>
      <c r="AA63" s="12">
        <f t="shared" ref="AA63:AA67" si="154">IF(ISBLANK(U55),"",ROUND((2*U55+1.96^2-(1.96*SQRT((1.96^2+4*U55*(1-U63)))))/(2*($W55+(1.96^2))),3))</f>
        <v>0.26700000000000002</v>
      </c>
      <c r="AB63" s="12">
        <f t="shared" ref="AB63:AB67" si="155">IF(ISBLANK(U55),"",ROUND((2*U55+1.96^2+(1.96*SQRT((1.96^2+4*U55*(1-U63)))))/(2*($W55+(1.96^2))),3))</f>
        <v>0.317</v>
      </c>
      <c r="AC63" s="12">
        <f t="shared" ref="AC63:AC67" si="156">IF(ISBLANK(V55),"",ROUND((2*V55+1.96^2-(1.96*SQRT((1.96^2+4*V55*(1-V63)))))/(2*($W55+(1.96^2))),3))</f>
        <v>0.15</v>
      </c>
      <c r="AD63" s="12">
        <f t="shared" ref="AD63:AD67" si="157">IF(ISBLANK(V55),"",ROUND((2*V55+1.96^2+(1.96*SQRT((1.96^2+4*V55*(1-V63)))))/(2*($W55+(1.96^2))),3))</f>
        <v>0.191</v>
      </c>
    </row>
    <row r="64" spans="1:30" ht="14.45" x14ac:dyDescent="0.3">
      <c r="A64" s="2" t="s">
        <v>52</v>
      </c>
      <c r="B64" s="12">
        <v>0.34703196347031962</v>
      </c>
      <c r="C64" s="12">
        <v>0.17656012176560121</v>
      </c>
      <c r="D64" s="12">
        <v>0.16894977168949771</v>
      </c>
      <c r="E64" s="12">
        <v>0.13089802130898021</v>
      </c>
      <c r="F64" s="12">
        <v>0.17656012176560121</v>
      </c>
      <c r="G64" s="12">
        <v>0.99999999999999989</v>
      </c>
      <c r="H64" s="12"/>
      <c r="I64" s="12">
        <f t="shared" ref="I64:I65" si="158">IF(ISBLANK(B56),"",ROUND((2*B56+1.96^2-(1.96*SQRT((1.96^2+4*B56*(1-B64)))))/(2*($G56+(1.96^2))),3))</f>
        <v>0.312</v>
      </c>
      <c r="J64" s="12">
        <f t="shared" si="146"/>
        <v>0.38400000000000001</v>
      </c>
      <c r="K64" s="12">
        <f t="shared" ref="K64:K65" si="159">IF(ISBLANK(C56),"",ROUND((2*C56+1.96^2-(1.96*SQRT((1.96^2+4*C56*(1-C64)))))/(2*($G56+(1.96^2))),3))</f>
        <v>0.14899999999999999</v>
      </c>
      <c r="L64" s="12">
        <f t="shared" si="147"/>
        <v>0.20799999999999999</v>
      </c>
      <c r="M64" s="12">
        <f t="shared" ref="M64:M65" si="160">IF(ISBLANK(D56),"",ROUND((2*D56+1.96^2-(1.96*SQRT((1.96^2+4*D56*(1-D64)))))/(2*($G56+(1.96^2))),3))</f>
        <v>0.14199999999999999</v>
      </c>
      <c r="N64" s="12">
        <f t="shared" si="148"/>
        <v>0.2</v>
      </c>
      <c r="O64" s="12">
        <f t="shared" si="149"/>
        <v>0.107</v>
      </c>
      <c r="P64" s="12">
        <f t="shared" si="150"/>
        <v>0.159</v>
      </c>
      <c r="Q64" s="12">
        <f t="shared" si="151"/>
        <v>0.14899999999999999</v>
      </c>
      <c r="R64" s="12">
        <f t="shared" si="145"/>
        <v>0.20799999999999999</v>
      </c>
      <c r="S64" s="12"/>
      <c r="T64" s="12">
        <f t="shared" si="143"/>
        <v>0.52359208523592082</v>
      </c>
      <c r="U64" s="12">
        <f t="shared" si="144"/>
        <v>0.29984779299847791</v>
      </c>
      <c r="V64" s="12">
        <f t="shared" si="139"/>
        <v>0.17656012176560121</v>
      </c>
      <c r="W64" s="12">
        <f t="shared" si="140"/>
        <v>0.99999999999999989</v>
      </c>
      <c r="X64" s="12"/>
      <c r="Y64" s="12">
        <f t="shared" si="152"/>
        <v>0.48499999999999999</v>
      </c>
      <c r="Z64" s="12">
        <f t="shared" si="153"/>
        <v>0.56200000000000006</v>
      </c>
      <c r="AA64" s="12">
        <f t="shared" si="154"/>
        <v>0.26600000000000001</v>
      </c>
      <c r="AB64" s="12">
        <f t="shared" si="155"/>
        <v>0.33600000000000002</v>
      </c>
      <c r="AC64" s="12">
        <f t="shared" si="156"/>
        <v>0.14899999999999999</v>
      </c>
      <c r="AD64" s="12">
        <f t="shared" si="157"/>
        <v>0.20799999999999999</v>
      </c>
    </row>
    <row r="65" spans="1:30" ht="14.45" x14ac:dyDescent="0.3">
      <c r="A65" s="2" t="s">
        <v>53</v>
      </c>
      <c r="B65" s="12">
        <v>0.37542087542087543</v>
      </c>
      <c r="C65" s="12">
        <v>0.14478114478114479</v>
      </c>
      <c r="D65" s="12">
        <v>0.15824915824915825</v>
      </c>
      <c r="E65" s="12">
        <v>0.14478114478114479</v>
      </c>
      <c r="F65" s="12">
        <v>0.17676767676767677</v>
      </c>
      <c r="G65" s="12">
        <v>1</v>
      </c>
      <c r="H65" s="12"/>
      <c r="I65" s="12">
        <f t="shared" si="158"/>
        <v>0.33700000000000002</v>
      </c>
      <c r="J65" s="12">
        <f t="shared" si="146"/>
        <v>0.41499999999999998</v>
      </c>
      <c r="K65" s="12">
        <f t="shared" si="159"/>
        <v>0.11899999999999999</v>
      </c>
      <c r="L65" s="12">
        <f t="shared" si="147"/>
        <v>0.17499999999999999</v>
      </c>
      <c r="M65" s="12">
        <f t="shared" si="160"/>
        <v>0.13100000000000001</v>
      </c>
      <c r="N65" s="12">
        <f t="shared" si="148"/>
        <v>0.19</v>
      </c>
      <c r="O65" s="12">
        <f t="shared" si="149"/>
        <v>0.11899999999999999</v>
      </c>
      <c r="P65" s="12">
        <f t="shared" si="150"/>
        <v>0.17499999999999999</v>
      </c>
      <c r="Q65" s="12">
        <f t="shared" si="151"/>
        <v>0.14799999999999999</v>
      </c>
      <c r="R65" s="12">
        <f t="shared" si="145"/>
        <v>0.20899999999999999</v>
      </c>
      <c r="S65" s="12"/>
      <c r="T65" s="12">
        <f t="shared" si="143"/>
        <v>0.52020202020202022</v>
      </c>
      <c r="U65" s="12">
        <f t="shared" si="144"/>
        <v>0.30303030303030304</v>
      </c>
      <c r="V65" s="12">
        <f t="shared" si="139"/>
        <v>0.17676767676767677</v>
      </c>
      <c r="W65" s="12">
        <f t="shared" si="140"/>
        <v>1</v>
      </c>
      <c r="X65" s="12"/>
      <c r="Y65" s="12">
        <f t="shared" si="152"/>
        <v>0.48</v>
      </c>
      <c r="Z65" s="12">
        <f t="shared" si="153"/>
        <v>0.56000000000000005</v>
      </c>
      <c r="AA65" s="12">
        <f t="shared" si="154"/>
        <v>0.26700000000000002</v>
      </c>
      <c r="AB65" s="12">
        <f t="shared" si="155"/>
        <v>0.34100000000000003</v>
      </c>
      <c r="AC65" s="12">
        <f t="shared" si="156"/>
        <v>0.14799999999999999</v>
      </c>
      <c r="AD65" s="12">
        <f t="shared" si="157"/>
        <v>0.20899999999999999</v>
      </c>
    </row>
    <row r="66" spans="1:30" ht="14.45" x14ac:dyDescent="0.3">
      <c r="A66" s="2" t="s">
        <v>54</v>
      </c>
      <c r="B66" s="12">
        <v>0.30575539568345322</v>
      </c>
      <c r="C66" s="12">
        <v>0.17266187050359713</v>
      </c>
      <c r="D66" s="12">
        <v>0.17625899280575538</v>
      </c>
      <c r="E66" s="12">
        <v>0.14028776978417265</v>
      </c>
      <c r="F66" s="12">
        <v>0.20503597122302158</v>
      </c>
      <c r="G66" s="12">
        <v>1</v>
      </c>
      <c r="H66" s="12"/>
      <c r="I66" s="12">
        <f>IF(ISBLANK(B58),"",ROUND((2*B58+1.96^2-(1.96*SQRT((1.96^2+4*B58*(1-B66)))))/(2*($G58+(1.96^2))),3))</f>
        <v>0.255</v>
      </c>
      <c r="J66" s="12">
        <f>IF(ISBLANK(B58),"",ROUND((2*B58+1.96^2+(1.96*SQRT((1.96^2+4*B58*(1-B66)))))/(2*($G58+(1.96^2))),3))</f>
        <v>0.36199999999999999</v>
      </c>
      <c r="K66" s="12">
        <f>IF(ISBLANK(C58),"",ROUND((2*C58+1.96^2-(1.96*SQRT((1.96^2+4*C58*(1-C66)))))/(2*($G58+(1.96^2))),3))</f>
        <v>0.13300000000000001</v>
      </c>
      <c r="L66" s="12">
        <f>IF(ISBLANK(C58),"",ROUND((2*C58+1.96^2+(1.96*SQRT((1.96^2+4*C58*(1-C66)))))/(2*($G58+(1.96^2))),3))</f>
        <v>0.221</v>
      </c>
      <c r="M66" s="12">
        <f>IF(ISBLANK(D58),"",ROUND((2*D58+1.96^2-(1.96*SQRT((1.96^2+4*D58*(1-D66)))))/(2*($G58+(1.96^2))),3))</f>
        <v>0.13600000000000001</v>
      </c>
      <c r="N66" s="12">
        <f>IF(ISBLANK(D58),"",ROUND((2*D58+1.96^2+(1.96*SQRT((1.96^2+4*D58*(1-D66)))))/(2*($G58+(1.96^2))),3))</f>
        <v>0.22500000000000001</v>
      </c>
      <c r="O66" s="12">
        <f>IF(ISBLANK(E58),"",ROUND((2*E58+1.96^2-(1.96*SQRT((1.96^2+4*E58*(1-E66)))))/(2*($G58+(1.96^2))),3))</f>
        <v>0.104</v>
      </c>
      <c r="P66" s="12">
        <f>IF(ISBLANK(E58),"",ROUND((2*E58+1.96^2+(1.96*SQRT((1.96^2+4*E58*(1-E66)))))/(2*($G58+(1.96^2))),3))</f>
        <v>0.186</v>
      </c>
      <c r="Q66" s="12">
        <f>IF(ISBLANK(F58),"",ROUND((2*F58+1.96^2-(1.96*SQRT((1.96^2+4*F58*(1-F66)))))/(2*($G58+(1.96^2))),3))</f>
        <v>0.16200000000000001</v>
      </c>
      <c r="R66" s="12">
        <f t="shared" si="145"/>
        <v>0.25600000000000001</v>
      </c>
      <c r="S66" s="12"/>
      <c r="T66" s="12">
        <f t="shared" ref="T66:T67" si="161">+B66+C66</f>
        <v>0.47841726618705038</v>
      </c>
      <c r="U66" s="12">
        <f t="shared" ref="U66:U67" si="162">+D66+E66</f>
        <v>0.31654676258992803</v>
      </c>
      <c r="V66" s="12">
        <f t="shared" si="139"/>
        <v>0.20503597122302158</v>
      </c>
      <c r="W66" s="12">
        <f t="shared" si="140"/>
        <v>1</v>
      </c>
      <c r="X66" s="12"/>
      <c r="Y66" s="12">
        <f t="shared" si="152"/>
        <v>0.42</v>
      </c>
      <c r="Z66" s="12">
        <f t="shared" si="153"/>
        <v>0.53700000000000003</v>
      </c>
      <c r="AA66" s="12">
        <f t="shared" si="154"/>
        <v>0.26500000000000001</v>
      </c>
      <c r="AB66" s="12">
        <f t="shared" si="155"/>
        <v>0.373</v>
      </c>
      <c r="AC66" s="12">
        <f t="shared" si="156"/>
        <v>0.16200000000000001</v>
      </c>
      <c r="AD66" s="12">
        <f t="shared" si="157"/>
        <v>0.25600000000000001</v>
      </c>
    </row>
    <row r="67" spans="1:30" ht="14.45" x14ac:dyDescent="0.3">
      <c r="A67" s="2" t="s">
        <v>55</v>
      </c>
      <c r="B67" s="12">
        <v>0.2978723404255319</v>
      </c>
      <c r="C67" s="12">
        <v>0.25531914893617019</v>
      </c>
      <c r="D67" s="12">
        <v>0.14893617021276595</v>
      </c>
      <c r="E67" s="12">
        <v>0.14893617021276595</v>
      </c>
      <c r="F67" s="12">
        <v>0.14893617021276595</v>
      </c>
      <c r="G67" s="12">
        <v>0.99999999999999989</v>
      </c>
      <c r="H67" s="12"/>
      <c r="I67" s="12">
        <f>IF(ISBLANK(B59),"",ROUND((2*B59+1.96^2-(1.96*SQRT((1.96^2+4*B59*(1-B67)))))/(2*($G59+(1.96^2))),3))</f>
        <v>0.187</v>
      </c>
      <c r="J67" s="12">
        <f t="shared" ref="J67" si="163">IF(ISBLANK(B59),"",ROUND((2*B59+1.96^2+(1.96*SQRT((1.96^2+4*B59*(1-B67)))))/(2*($G59+(1.96^2))),3))</f>
        <v>0.44</v>
      </c>
      <c r="K67" s="12">
        <f>IF(ISBLANK(C59),"",ROUND((2*C59+1.96^2-(1.96*SQRT((1.96^2+4*C59*(1-C67)))))/(2*($G59+(1.96^2))),3))</f>
        <v>0.153</v>
      </c>
      <c r="L67" s="12">
        <f t="shared" ref="L67" si="164">IF(ISBLANK(C59),"",ROUND((2*C59+1.96^2+(1.96*SQRT((1.96^2+4*C59*(1-C67)))))/(2*($G59+(1.96^2))),3))</f>
        <v>0.39500000000000002</v>
      </c>
      <c r="M67" s="12">
        <f>IF(ISBLANK(D59),"",ROUND((2*D59+1.96^2-(1.96*SQRT((1.96^2+4*D59*(1-D67)))))/(2*($G59+(1.96^2))),3))</f>
        <v>7.3999999999999996E-2</v>
      </c>
      <c r="N67" s="12">
        <f t="shared" ref="N67" si="165">IF(ISBLANK(D59),"",ROUND((2*D59+1.96^2+(1.96*SQRT((1.96^2+4*D59*(1-D67)))))/(2*($G59+(1.96^2))),3))</f>
        <v>0.27700000000000002</v>
      </c>
      <c r="O67" s="12">
        <f t="shared" ref="O67" si="166">IF(ISBLANK(E59),"",ROUND((2*E59+1.96^2-(1.96*SQRT((1.96^2+4*E59*(1-E67)))))/(2*($G59+(1.96^2))),3))</f>
        <v>7.3999999999999996E-2</v>
      </c>
      <c r="P67" s="12">
        <f t="shared" ref="P67" si="167">IF(ISBLANK(E59),"",ROUND((2*E59+1.96^2+(1.96*SQRT((1.96^2+4*E59*(1-E67)))))/(2*($G59+(1.96^2))),3))</f>
        <v>0.27700000000000002</v>
      </c>
      <c r="Q67" s="12">
        <f t="shared" ref="Q67" si="168">IF(ISBLANK(F59),"",ROUND((2*F59+1.96^2-(1.96*SQRT((1.96^2+4*F59*(1-F67)))))/(2*($G59+(1.96^2))),3))</f>
        <v>7.3999999999999996E-2</v>
      </c>
      <c r="R67" s="12">
        <f t="shared" si="145"/>
        <v>0.27700000000000002</v>
      </c>
      <c r="S67" s="12"/>
      <c r="T67" s="12">
        <f t="shared" si="161"/>
        <v>0.55319148936170204</v>
      </c>
      <c r="U67" s="12">
        <f t="shared" si="162"/>
        <v>0.2978723404255319</v>
      </c>
      <c r="V67" s="12">
        <f t="shared" si="139"/>
        <v>0.14893617021276595</v>
      </c>
      <c r="W67" s="12">
        <f t="shared" si="140"/>
        <v>0.99999999999999989</v>
      </c>
      <c r="X67" s="12"/>
      <c r="Y67" s="12">
        <f t="shared" si="152"/>
        <v>0.41199999999999998</v>
      </c>
      <c r="Z67" s="12">
        <f t="shared" si="153"/>
        <v>0.68600000000000005</v>
      </c>
      <c r="AA67" s="12">
        <f t="shared" si="154"/>
        <v>0.187</v>
      </c>
      <c r="AB67" s="12">
        <f t="shared" si="155"/>
        <v>0.44</v>
      </c>
      <c r="AC67" s="12">
        <f t="shared" si="156"/>
        <v>7.3999999999999996E-2</v>
      </c>
      <c r="AD67" s="12">
        <f t="shared" si="157"/>
        <v>0.27700000000000002</v>
      </c>
    </row>
    <row r="68" spans="1:30" ht="14.45" x14ac:dyDescent="0.3">
      <c r="A68" s="2" t="s">
        <v>56</v>
      </c>
      <c r="B68" s="12" t="s">
        <v>24</v>
      </c>
      <c r="C68" s="12" t="s">
        <v>24</v>
      </c>
      <c r="D68" s="12" t="s">
        <v>24</v>
      </c>
      <c r="E68" s="12" t="s">
        <v>24</v>
      </c>
      <c r="F68" s="12" t="s">
        <v>24</v>
      </c>
      <c r="G68" s="12" t="s">
        <v>24</v>
      </c>
      <c r="H68" s="12"/>
      <c r="I68" s="12" t="s">
        <v>24</v>
      </c>
      <c r="J68" s="12" t="s">
        <v>24</v>
      </c>
      <c r="K68" s="12" t="s">
        <v>24</v>
      </c>
      <c r="L68" s="12" t="s">
        <v>24</v>
      </c>
      <c r="M68" s="12" t="s">
        <v>24</v>
      </c>
      <c r="N68" s="12" t="s">
        <v>24</v>
      </c>
      <c r="O68" s="12" t="s">
        <v>24</v>
      </c>
      <c r="P68" s="12" t="s">
        <v>24</v>
      </c>
      <c r="Q68" s="12" t="s">
        <v>24</v>
      </c>
      <c r="R68" s="12" t="s">
        <v>24</v>
      </c>
      <c r="S68" s="12"/>
      <c r="T68" s="12" t="s">
        <v>24</v>
      </c>
      <c r="U68" s="12" t="s">
        <v>24</v>
      </c>
      <c r="V68" s="12" t="str">
        <f t="shared" si="139"/>
        <v>-</v>
      </c>
      <c r="W68" s="12" t="str">
        <f t="shared" si="140"/>
        <v>-</v>
      </c>
      <c r="X68" s="12"/>
      <c r="Y68" s="12" t="s">
        <v>24</v>
      </c>
      <c r="Z68" s="12" t="s">
        <v>24</v>
      </c>
      <c r="AA68" s="12" t="s">
        <v>24</v>
      </c>
      <c r="AB68" s="12" t="s">
        <v>24</v>
      </c>
      <c r="AC68" s="12" t="s">
        <v>24</v>
      </c>
      <c r="AD68" s="12" t="s">
        <v>24</v>
      </c>
    </row>
    <row r="69" spans="1:30" ht="14.45" x14ac:dyDescent="0.3">
      <c r="A69" s="2" t="s">
        <v>57</v>
      </c>
      <c r="B69" s="12">
        <v>0.38461538461538464</v>
      </c>
      <c r="C69" s="12">
        <v>0.17582417582417584</v>
      </c>
      <c r="D69" s="12">
        <v>0.14285714285714285</v>
      </c>
      <c r="E69" s="12">
        <v>0.15384615384615385</v>
      </c>
      <c r="F69" s="12">
        <v>0.14285714285714285</v>
      </c>
      <c r="G69" s="12">
        <v>1</v>
      </c>
      <c r="H69" s="12"/>
      <c r="I69" s="12">
        <f>IF(ISBLANK(B61),"",ROUND((2*B61+1.96^2-(1.96*SQRT((1.96^2+4*B61*(1-B69)))))/(2*($G61+(1.96^2))),3))</f>
        <v>0.29099999999999998</v>
      </c>
      <c r="J69" s="12">
        <f t="shared" ref="J69" si="169">IF(ISBLANK(B61),"",ROUND((2*B61+1.96^2+(1.96*SQRT((1.96^2+4*B61*(1-B69)))))/(2*($G61+(1.96^2))),3))</f>
        <v>0.48699999999999999</v>
      </c>
      <c r="K69" s="12">
        <f>IF(ISBLANK(C61),"",ROUND((2*C61+1.96^2-(1.96*SQRT((1.96^2+4*C61*(1-C69)))))/(2*($G61+(1.96^2))),3))</f>
        <v>0.111</v>
      </c>
      <c r="L69" s="12">
        <f t="shared" ref="L69" si="170">IF(ISBLANK(C61),"",ROUND((2*C61+1.96^2+(1.96*SQRT((1.96^2+4*C61*(1-C69)))))/(2*($G61+(1.96^2))),3))</f>
        <v>0.26700000000000002</v>
      </c>
      <c r="M69" s="12">
        <f>IF(ISBLANK(D61),"",ROUND((2*D61+1.96^2-(1.96*SQRT((1.96^2+4*D61*(1-D69)))))/(2*($G61+(1.96^2))),3))</f>
        <v>8.5000000000000006E-2</v>
      </c>
      <c r="N69" s="12">
        <f t="shared" ref="N69" si="171">IF(ISBLANK(D61),"",ROUND((2*D61+1.96^2+(1.96*SQRT((1.96^2+4*D61*(1-D69)))))/(2*($G61+(1.96^2))),3))</f>
        <v>0.22900000000000001</v>
      </c>
      <c r="O69" s="12">
        <f t="shared" ref="O69" si="172">IF(ISBLANK(E61),"",ROUND((2*E61+1.96^2-(1.96*SQRT((1.96^2+4*E61*(1-E69)))))/(2*($G61+(1.96^2))),3))</f>
        <v>9.4E-2</v>
      </c>
      <c r="P69" s="12">
        <f t="shared" ref="P69" si="173">IF(ISBLANK(E61),"",ROUND((2*E61+1.96^2+(1.96*SQRT((1.96^2+4*E61*(1-E69)))))/(2*($G61+(1.96^2))),3))</f>
        <v>0.24199999999999999</v>
      </c>
      <c r="Q69" s="12">
        <f t="shared" ref="Q69" si="174">IF(ISBLANK(F61),"",ROUND((2*F61+1.96^2-(1.96*SQRT((1.96^2+4*F61*(1-F69)))))/(2*($G61+(1.96^2))),3))</f>
        <v>8.5000000000000006E-2</v>
      </c>
      <c r="R69" s="12">
        <f>IF(ISBLANK(F61),"",ROUND((2*F61+1.96^2+(1.96*SQRT((1.96^2+4*F61*(1-F69)))))/(2*($G61+(1.96^2))),3))</f>
        <v>0.22900000000000001</v>
      </c>
      <c r="S69" s="12"/>
      <c r="T69" s="12">
        <f t="shared" ref="T69" si="175">+B69+C69</f>
        <v>0.56043956043956045</v>
      </c>
      <c r="U69" s="12">
        <f t="shared" ref="U69" si="176">+D69+E69</f>
        <v>0.2967032967032967</v>
      </c>
      <c r="V69" s="12">
        <f t="shared" si="139"/>
        <v>0.14285714285714285</v>
      </c>
      <c r="W69" s="12">
        <f t="shared" si="140"/>
        <v>1</v>
      </c>
      <c r="X69" s="12"/>
      <c r="Y69" s="12">
        <f t="shared" ref="Y69" si="177">IF(ISBLANK(T61),"",ROUND((2*T61+1.96^2-(1.96*SQRT((1.96^2+4*T61*(1-T69)))))/(2*($W61+(1.96^2))),3))</f>
        <v>0.45800000000000002</v>
      </c>
      <c r="Z69" s="12">
        <f t="shared" ref="Z69" si="178">IF(ISBLANK(T61),"",ROUND((2*T61+1.96^2+(1.96*SQRT((1.96^2+4*T61*(1-T69)))))/(2*($W61+(1.96^2))),3))</f>
        <v>0.65800000000000003</v>
      </c>
      <c r="AA69" s="12">
        <f t="shared" ref="AA69" si="179">IF(ISBLANK(U61),"",ROUND((2*U61+1.96^2-(1.96*SQRT((1.96^2+4*U61*(1-U69)))))/(2*($W61+(1.96^2))),3))</f>
        <v>0.21299999999999999</v>
      </c>
      <c r="AB69" s="12">
        <f t="shared" ref="AB69" si="180">IF(ISBLANK(U61),"",ROUND((2*U61+1.96^2+(1.96*SQRT((1.96^2+4*U61*(1-U69)))))/(2*($W61+(1.96^2))),3))</f>
        <v>0.39700000000000002</v>
      </c>
      <c r="AC69" s="12">
        <f t="shared" ref="AC69" si="181">IF(ISBLANK(V61),"",ROUND((2*V61+1.96^2-(1.96*SQRT((1.96^2+4*V61*(1-V69)))))/(2*($W61+(1.96^2))),3))</f>
        <v>8.5000000000000006E-2</v>
      </c>
      <c r="AD69" s="12">
        <f t="shared" ref="AD69" si="182">IF(ISBLANK(V61),"",ROUND((2*V61+1.96^2+(1.96*SQRT((1.96^2+4*V61*(1-V69)))))/(2*($W61+(1.96^2))),3))</f>
        <v>0.22900000000000001</v>
      </c>
    </row>
    <row r="70" spans="1:30" ht="14.45" x14ac:dyDescent="0.3">
      <c r="A70" s="1" t="s">
        <v>33</v>
      </c>
    </row>
    <row r="71" spans="1:30" hidden="1" x14ac:dyDescent="0.25"/>
    <row r="72" spans="1:30" hidden="1" x14ac:dyDescent="0.25"/>
    <row r="73" spans="1:30" hidden="1" x14ac:dyDescent="0.25"/>
    <row r="74" spans="1:30" hidden="1" x14ac:dyDescent="0.25"/>
    <row r="75" spans="1:30" hidden="1" x14ac:dyDescent="0.25"/>
    <row r="76" spans="1:30" hidden="1" x14ac:dyDescent="0.25"/>
    <row r="77" spans="1:30" hidden="1" x14ac:dyDescent="0.25"/>
    <row r="78" spans="1:30" hidden="1" x14ac:dyDescent="0.25"/>
    <row r="79" spans="1:30" hidden="1" x14ac:dyDescent="0.25"/>
    <row r="80" spans="1:3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VK16"/>
  <sheetViews>
    <sheetView workbookViewId="0">
      <selection activeCell="C9" sqref="C9"/>
    </sheetView>
  </sheetViews>
  <sheetFormatPr defaultColWidth="0" defaultRowHeight="15" zeroHeight="1" x14ac:dyDescent="0.25"/>
  <cols>
    <col min="1" max="1" width="3.140625" style="55" customWidth="1"/>
    <col min="2" max="2" width="72.7109375" style="55" customWidth="1"/>
    <col min="3" max="3" width="20.28515625" style="55" customWidth="1"/>
    <col min="4" max="4" width="9.140625" style="55" customWidth="1"/>
    <col min="5" max="250" width="9.140625" style="55" hidden="1"/>
    <col min="251" max="251" width="3.140625" style="55" hidden="1"/>
    <col min="252" max="252" width="10" style="55" hidden="1"/>
    <col min="253" max="253" width="4.28515625" style="55" hidden="1"/>
    <col min="254" max="254" width="10.5703125" style="55" hidden="1"/>
    <col min="255" max="255" width="92.7109375" style="55" hidden="1"/>
    <col min="256" max="256" width="4" style="55" hidden="1"/>
    <col min="257" max="257" width="20.140625" style="55" hidden="1"/>
    <col min="258" max="258" width="20.28515625" style="55" hidden="1"/>
    <col min="259" max="259" width="22.7109375" style="55" hidden="1"/>
    <col min="260" max="506" width="9.140625" style="55" hidden="1"/>
    <col min="507" max="507" width="3.140625" style="55" hidden="1"/>
    <col min="508" max="508" width="10" style="55" hidden="1"/>
    <col min="509" max="509" width="4.28515625" style="55" hidden="1"/>
    <col min="510" max="510" width="10.5703125" style="55" hidden="1"/>
    <col min="511" max="511" width="92.7109375" style="55" hidden="1"/>
    <col min="512" max="512" width="4" style="55" hidden="1"/>
    <col min="513" max="513" width="20.140625" style="55" hidden="1"/>
    <col min="514" max="514" width="20.28515625" style="55" hidden="1"/>
    <col min="515" max="515" width="22.7109375" style="55" hidden="1"/>
    <col min="516" max="762" width="9.140625" style="55" hidden="1"/>
    <col min="763" max="763" width="3.140625" style="55" hidden="1"/>
    <col min="764" max="764" width="10" style="55" hidden="1"/>
    <col min="765" max="765" width="4.28515625" style="55" hidden="1"/>
    <col min="766" max="766" width="10.5703125" style="55" hidden="1"/>
    <col min="767" max="767" width="92.7109375" style="55" hidden="1"/>
    <col min="768" max="768" width="4" style="55" hidden="1"/>
    <col min="769" max="769" width="20.140625" style="55" hidden="1"/>
    <col min="770" max="770" width="20.28515625" style="55" hidden="1"/>
    <col min="771" max="771" width="22.7109375" style="55" hidden="1"/>
    <col min="772" max="1018" width="9.140625" style="55" hidden="1"/>
    <col min="1019" max="1019" width="3.140625" style="55" hidden="1"/>
    <col min="1020" max="1020" width="10" style="55" hidden="1"/>
    <col min="1021" max="1021" width="4.28515625" style="55" hidden="1"/>
    <col min="1022" max="1022" width="10.5703125" style="55" hidden="1"/>
    <col min="1023" max="1023" width="92.7109375" style="55" hidden="1"/>
    <col min="1024" max="1024" width="4" style="55" hidden="1"/>
    <col min="1025" max="1025" width="20.140625" style="55" hidden="1"/>
    <col min="1026" max="1026" width="20.28515625" style="55" hidden="1"/>
    <col min="1027" max="1027" width="22.7109375" style="55" hidden="1"/>
    <col min="1028" max="1274" width="9.140625" style="55" hidden="1"/>
    <col min="1275" max="1275" width="3.140625" style="55" hidden="1"/>
    <col min="1276" max="1276" width="10" style="55" hidden="1"/>
    <col min="1277" max="1277" width="4.28515625" style="55" hidden="1"/>
    <col min="1278" max="1278" width="10.5703125" style="55" hidden="1"/>
    <col min="1279" max="1279" width="92.7109375" style="55" hidden="1"/>
    <col min="1280" max="1280" width="4" style="55" hidden="1"/>
    <col min="1281" max="1281" width="20.140625" style="55" hidden="1"/>
    <col min="1282" max="1282" width="20.28515625" style="55" hidden="1"/>
    <col min="1283" max="1283" width="22.7109375" style="55" hidden="1"/>
    <col min="1284" max="1530" width="9.140625" style="55" hidden="1"/>
    <col min="1531" max="1531" width="3.140625" style="55" hidden="1"/>
    <col min="1532" max="1532" width="10" style="55" hidden="1"/>
    <col min="1533" max="1533" width="4.28515625" style="55" hidden="1"/>
    <col min="1534" max="1534" width="10.5703125" style="55" hidden="1"/>
    <col min="1535" max="1535" width="92.7109375" style="55" hidden="1"/>
    <col min="1536" max="1536" width="4" style="55" hidden="1"/>
    <col min="1537" max="1537" width="20.140625" style="55" hidden="1"/>
    <col min="1538" max="1538" width="20.28515625" style="55" hidden="1"/>
    <col min="1539" max="1539" width="22.7109375" style="55" hidden="1"/>
    <col min="1540" max="1786" width="9.140625" style="55" hidden="1"/>
    <col min="1787" max="1787" width="3.140625" style="55" hidden="1"/>
    <col min="1788" max="1788" width="10" style="55" hidden="1"/>
    <col min="1789" max="1789" width="4.28515625" style="55" hidden="1"/>
    <col min="1790" max="1790" width="10.5703125" style="55" hidden="1"/>
    <col min="1791" max="1791" width="92.7109375" style="55" hidden="1"/>
    <col min="1792" max="1792" width="4" style="55" hidden="1"/>
    <col min="1793" max="1793" width="20.140625" style="55" hidden="1"/>
    <col min="1794" max="1794" width="20.28515625" style="55" hidden="1"/>
    <col min="1795" max="1795" width="22.7109375" style="55" hidden="1"/>
    <col min="1796" max="2042" width="9.140625" style="55" hidden="1"/>
    <col min="2043" max="2043" width="3.140625" style="55" hidden="1"/>
    <col min="2044" max="2044" width="10" style="55" hidden="1"/>
    <col min="2045" max="2045" width="4.28515625" style="55" hidden="1"/>
    <col min="2046" max="2046" width="10.5703125" style="55" hidden="1"/>
    <col min="2047" max="2047" width="92.7109375" style="55" hidden="1"/>
    <col min="2048" max="2048" width="4" style="55" hidden="1"/>
    <col min="2049" max="2049" width="20.140625" style="55" hidden="1"/>
    <col min="2050" max="2050" width="20.28515625" style="55" hidden="1"/>
    <col min="2051" max="2051" width="22.7109375" style="55" hidden="1"/>
    <col min="2052" max="2298" width="9.140625" style="55" hidden="1"/>
    <col min="2299" max="2299" width="3.140625" style="55" hidden="1"/>
    <col min="2300" max="2300" width="10" style="55" hidden="1"/>
    <col min="2301" max="2301" width="4.28515625" style="55" hidden="1"/>
    <col min="2302" max="2302" width="10.5703125" style="55" hidden="1"/>
    <col min="2303" max="2303" width="92.7109375" style="55" hidden="1"/>
    <col min="2304" max="2304" width="4" style="55" hidden="1"/>
    <col min="2305" max="2305" width="20.140625" style="55" hidden="1"/>
    <col min="2306" max="2306" width="20.28515625" style="55" hidden="1"/>
    <col min="2307" max="2307" width="22.7109375" style="55" hidden="1"/>
    <col min="2308" max="2554" width="9.140625" style="55" hidden="1"/>
    <col min="2555" max="2555" width="3.140625" style="55" hidden="1"/>
    <col min="2556" max="2556" width="10" style="55" hidden="1"/>
    <col min="2557" max="2557" width="4.28515625" style="55" hidden="1"/>
    <col min="2558" max="2558" width="10.5703125" style="55" hidden="1"/>
    <col min="2559" max="2559" width="92.7109375" style="55" hidden="1"/>
    <col min="2560" max="2560" width="4" style="55" hidden="1"/>
    <col min="2561" max="2561" width="20.140625" style="55" hidden="1"/>
    <col min="2562" max="2562" width="20.28515625" style="55" hidden="1"/>
    <col min="2563" max="2563" width="22.7109375" style="55" hidden="1"/>
    <col min="2564" max="2810" width="9.140625" style="55" hidden="1"/>
    <col min="2811" max="2811" width="3.140625" style="55" hidden="1"/>
    <col min="2812" max="2812" width="10" style="55" hidden="1"/>
    <col min="2813" max="2813" width="4.28515625" style="55" hidden="1"/>
    <col min="2814" max="2814" width="10.5703125" style="55" hidden="1"/>
    <col min="2815" max="2815" width="92.7109375" style="55" hidden="1"/>
    <col min="2816" max="2816" width="4" style="55" hidden="1"/>
    <col min="2817" max="2817" width="20.140625" style="55" hidden="1"/>
    <col min="2818" max="2818" width="20.28515625" style="55" hidden="1"/>
    <col min="2819" max="2819" width="22.7109375" style="55" hidden="1"/>
    <col min="2820" max="3066" width="9.140625" style="55" hidden="1"/>
    <col min="3067" max="3067" width="3.140625" style="55" hidden="1"/>
    <col min="3068" max="3068" width="10" style="55" hidden="1"/>
    <col min="3069" max="3069" width="4.28515625" style="55" hidden="1"/>
    <col min="3070" max="3070" width="10.5703125" style="55" hidden="1"/>
    <col min="3071" max="3071" width="92.7109375" style="55" hidden="1"/>
    <col min="3072" max="3072" width="4" style="55" hidden="1"/>
    <col min="3073" max="3073" width="20.140625" style="55" hidden="1"/>
    <col min="3074" max="3074" width="20.28515625" style="55" hidden="1"/>
    <col min="3075" max="3075" width="22.7109375" style="55" hidden="1"/>
    <col min="3076" max="3322" width="9.140625" style="55" hidden="1"/>
    <col min="3323" max="3323" width="3.140625" style="55" hidden="1"/>
    <col min="3324" max="3324" width="10" style="55" hidden="1"/>
    <col min="3325" max="3325" width="4.28515625" style="55" hidden="1"/>
    <col min="3326" max="3326" width="10.5703125" style="55" hidden="1"/>
    <col min="3327" max="3327" width="92.7109375" style="55" hidden="1"/>
    <col min="3328" max="3328" width="4" style="55" hidden="1"/>
    <col min="3329" max="3329" width="20.140625" style="55" hidden="1"/>
    <col min="3330" max="3330" width="20.28515625" style="55" hidden="1"/>
    <col min="3331" max="3331" width="22.7109375" style="55" hidden="1"/>
    <col min="3332" max="3578" width="9.140625" style="55" hidden="1"/>
    <col min="3579" max="3579" width="3.140625" style="55" hidden="1"/>
    <col min="3580" max="3580" width="10" style="55" hidden="1"/>
    <col min="3581" max="3581" width="4.28515625" style="55" hidden="1"/>
    <col min="3582" max="3582" width="10.5703125" style="55" hidden="1"/>
    <col min="3583" max="3583" width="92.7109375" style="55" hidden="1"/>
    <col min="3584" max="3584" width="4" style="55" hidden="1"/>
    <col min="3585" max="3585" width="20.140625" style="55" hidden="1"/>
    <col min="3586" max="3586" width="20.28515625" style="55" hidden="1"/>
    <col min="3587" max="3587" width="22.7109375" style="55" hidden="1"/>
    <col min="3588" max="3834" width="9.140625" style="55" hidden="1"/>
    <col min="3835" max="3835" width="3.140625" style="55" hidden="1"/>
    <col min="3836" max="3836" width="10" style="55" hidden="1"/>
    <col min="3837" max="3837" width="4.28515625" style="55" hidden="1"/>
    <col min="3838" max="3838" width="10.5703125" style="55" hidden="1"/>
    <col min="3839" max="3839" width="92.7109375" style="55" hidden="1"/>
    <col min="3840" max="3840" width="4" style="55" hidden="1"/>
    <col min="3841" max="3841" width="20.140625" style="55" hidden="1"/>
    <col min="3842" max="3842" width="20.28515625" style="55" hidden="1"/>
    <col min="3843" max="3843" width="22.7109375" style="55" hidden="1"/>
    <col min="3844" max="4090" width="9.140625" style="55" hidden="1"/>
    <col min="4091" max="4091" width="3.140625" style="55" hidden="1"/>
    <col min="4092" max="4092" width="10" style="55" hidden="1"/>
    <col min="4093" max="4093" width="4.28515625" style="55" hidden="1"/>
    <col min="4094" max="4094" width="10.5703125" style="55" hidden="1"/>
    <col min="4095" max="4095" width="92.7109375" style="55" hidden="1"/>
    <col min="4096" max="4096" width="4" style="55" hidden="1"/>
    <col min="4097" max="4097" width="20.140625" style="55" hidden="1"/>
    <col min="4098" max="4098" width="20.28515625" style="55" hidden="1"/>
    <col min="4099" max="4099" width="22.7109375" style="55" hidden="1"/>
    <col min="4100" max="4346" width="9.140625" style="55" hidden="1"/>
    <col min="4347" max="4347" width="3.140625" style="55" hidden="1"/>
    <col min="4348" max="4348" width="10" style="55" hidden="1"/>
    <col min="4349" max="4349" width="4.28515625" style="55" hidden="1"/>
    <col min="4350" max="4350" width="10.5703125" style="55" hidden="1"/>
    <col min="4351" max="4351" width="92.7109375" style="55" hidden="1"/>
    <col min="4352" max="4352" width="4" style="55" hidden="1"/>
    <col min="4353" max="4353" width="20.140625" style="55" hidden="1"/>
    <col min="4354" max="4354" width="20.28515625" style="55" hidden="1"/>
    <col min="4355" max="4355" width="22.7109375" style="55" hidden="1"/>
    <col min="4356" max="4602" width="9.140625" style="55" hidden="1"/>
    <col min="4603" max="4603" width="3.140625" style="55" hidden="1"/>
    <col min="4604" max="4604" width="10" style="55" hidden="1"/>
    <col min="4605" max="4605" width="4.28515625" style="55" hidden="1"/>
    <col min="4606" max="4606" width="10.5703125" style="55" hidden="1"/>
    <col min="4607" max="4607" width="92.7109375" style="55" hidden="1"/>
    <col min="4608" max="4608" width="4" style="55" hidden="1"/>
    <col min="4609" max="4609" width="20.140625" style="55" hidden="1"/>
    <col min="4610" max="4610" width="20.28515625" style="55" hidden="1"/>
    <col min="4611" max="4611" width="22.7109375" style="55" hidden="1"/>
    <col min="4612" max="4858" width="9.140625" style="55" hidden="1"/>
    <col min="4859" max="4859" width="3.140625" style="55" hidden="1"/>
    <col min="4860" max="4860" width="10" style="55" hidden="1"/>
    <col min="4861" max="4861" width="4.28515625" style="55" hidden="1"/>
    <col min="4862" max="4862" width="10.5703125" style="55" hidden="1"/>
    <col min="4863" max="4863" width="92.7109375" style="55" hidden="1"/>
    <col min="4864" max="4864" width="4" style="55" hidden="1"/>
    <col min="4865" max="4865" width="20.140625" style="55" hidden="1"/>
    <col min="4866" max="4866" width="20.28515625" style="55" hidden="1"/>
    <col min="4867" max="4867" width="22.7109375" style="55" hidden="1"/>
    <col min="4868" max="5114" width="9.140625" style="55" hidden="1"/>
    <col min="5115" max="5115" width="3.140625" style="55" hidden="1"/>
    <col min="5116" max="5116" width="10" style="55" hidden="1"/>
    <col min="5117" max="5117" width="4.28515625" style="55" hidden="1"/>
    <col min="5118" max="5118" width="10.5703125" style="55" hidden="1"/>
    <col min="5119" max="5119" width="92.7109375" style="55" hidden="1"/>
    <col min="5120" max="5120" width="4" style="55" hidden="1"/>
    <col min="5121" max="5121" width="20.140625" style="55" hidden="1"/>
    <col min="5122" max="5122" width="20.28515625" style="55" hidden="1"/>
    <col min="5123" max="5123" width="22.7109375" style="55" hidden="1"/>
    <col min="5124" max="5370" width="9.140625" style="55" hidden="1"/>
    <col min="5371" max="5371" width="3.140625" style="55" hidden="1"/>
    <col min="5372" max="5372" width="10" style="55" hidden="1"/>
    <col min="5373" max="5373" width="4.28515625" style="55" hidden="1"/>
    <col min="5374" max="5374" width="10.5703125" style="55" hidden="1"/>
    <col min="5375" max="5375" width="92.7109375" style="55" hidden="1"/>
    <col min="5376" max="5376" width="4" style="55" hidden="1"/>
    <col min="5377" max="5377" width="20.140625" style="55" hidden="1"/>
    <col min="5378" max="5378" width="20.28515625" style="55" hidden="1"/>
    <col min="5379" max="5379" width="22.7109375" style="55" hidden="1"/>
    <col min="5380" max="5626" width="9.140625" style="55" hidden="1"/>
    <col min="5627" max="5627" width="3.140625" style="55" hidden="1"/>
    <col min="5628" max="5628" width="10" style="55" hidden="1"/>
    <col min="5629" max="5629" width="4.28515625" style="55" hidden="1"/>
    <col min="5630" max="5630" width="10.5703125" style="55" hidden="1"/>
    <col min="5631" max="5631" width="92.7109375" style="55" hidden="1"/>
    <col min="5632" max="5632" width="4" style="55" hidden="1"/>
    <col min="5633" max="5633" width="20.140625" style="55" hidden="1"/>
    <col min="5634" max="5634" width="20.28515625" style="55" hidden="1"/>
    <col min="5635" max="5635" width="22.7109375" style="55" hidden="1"/>
    <col min="5636" max="5882" width="9.140625" style="55" hidden="1"/>
    <col min="5883" max="5883" width="3.140625" style="55" hidden="1"/>
    <col min="5884" max="5884" width="10" style="55" hidden="1"/>
    <col min="5885" max="5885" width="4.28515625" style="55" hidden="1"/>
    <col min="5886" max="5886" width="10.5703125" style="55" hidden="1"/>
    <col min="5887" max="5887" width="92.7109375" style="55" hidden="1"/>
    <col min="5888" max="5888" width="4" style="55" hidden="1"/>
    <col min="5889" max="5889" width="20.140625" style="55" hidden="1"/>
    <col min="5890" max="5890" width="20.28515625" style="55" hidden="1"/>
    <col min="5891" max="5891" width="22.7109375" style="55" hidden="1"/>
    <col min="5892" max="6138" width="9.140625" style="55" hidden="1"/>
    <col min="6139" max="6139" width="3.140625" style="55" hidden="1"/>
    <col min="6140" max="6140" width="10" style="55" hidden="1"/>
    <col min="6141" max="6141" width="4.28515625" style="55" hidden="1"/>
    <col min="6142" max="6142" width="10.5703125" style="55" hidden="1"/>
    <col min="6143" max="6143" width="92.7109375" style="55" hidden="1"/>
    <col min="6144" max="6144" width="4" style="55" hidden="1"/>
    <col min="6145" max="6145" width="20.140625" style="55" hidden="1"/>
    <col min="6146" max="6146" width="20.28515625" style="55" hidden="1"/>
    <col min="6147" max="6147" width="22.7109375" style="55" hidden="1"/>
    <col min="6148" max="6394" width="9.140625" style="55" hidden="1"/>
    <col min="6395" max="6395" width="3.140625" style="55" hidden="1"/>
    <col min="6396" max="6396" width="10" style="55" hidden="1"/>
    <col min="6397" max="6397" width="4.28515625" style="55" hidden="1"/>
    <col min="6398" max="6398" width="10.5703125" style="55" hidden="1"/>
    <col min="6399" max="6399" width="92.7109375" style="55" hidden="1"/>
    <col min="6400" max="6400" width="4" style="55" hidden="1"/>
    <col min="6401" max="6401" width="20.140625" style="55" hidden="1"/>
    <col min="6402" max="6402" width="20.28515625" style="55" hidden="1"/>
    <col min="6403" max="6403" width="22.7109375" style="55" hidden="1"/>
    <col min="6404" max="6650" width="9.140625" style="55" hidden="1"/>
    <col min="6651" max="6651" width="3.140625" style="55" hidden="1"/>
    <col min="6652" max="6652" width="10" style="55" hidden="1"/>
    <col min="6653" max="6653" width="4.28515625" style="55" hidden="1"/>
    <col min="6654" max="6654" width="10.5703125" style="55" hidden="1"/>
    <col min="6655" max="6655" width="92.7109375" style="55" hidden="1"/>
    <col min="6656" max="6656" width="4" style="55" hidden="1"/>
    <col min="6657" max="6657" width="20.140625" style="55" hidden="1"/>
    <col min="6658" max="6658" width="20.28515625" style="55" hidden="1"/>
    <col min="6659" max="6659" width="22.7109375" style="55" hidden="1"/>
    <col min="6660" max="6906" width="9.140625" style="55" hidden="1"/>
    <col min="6907" max="6907" width="3.140625" style="55" hidden="1"/>
    <col min="6908" max="6908" width="10" style="55" hidden="1"/>
    <col min="6909" max="6909" width="4.28515625" style="55" hidden="1"/>
    <col min="6910" max="6910" width="10.5703125" style="55" hidden="1"/>
    <col min="6911" max="6911" width="92.7109375" style="55" hidden="1"/>
    <col min="6912" max="6912" width="4" style="55" hidden="1"/>
    <col min="6913" max="6913" width="20.140625" style="55" hidden="1"/>
    <col min="6914" max="6914" width="20.28515625" style="55" hidden="1"/>
    <col min="6915" max="6915" width="22.7109375" style="55" hidden="1"/>
    <col min="6916" max="7162" width="9.140625" style="55" hidden="1"/>
    <col min="7163" max="7163" width="3.140625" style="55" hidden="1"/>
    <col min="7164" max="7164" width="10" style="55" hidden="1"/>
    <col min="7165" max="7165" width="4.28515625" style="55" hidden="1"/>
    <col min="7166" max="7166" width="10.5703125" style="55" hidden="1"/>
    <col min="7167" max="7167" width="92.7109375" style="55" hidden="1"/>
    <col min="7168" max="7168" width="4" style="55" hidden="1"/>
    <col min="7169" max="7169" width="20.140625" style="55" hidden="1"/>
    <col min="7170" max="7170" width="20.28515625" style="55" hidden="1"/>
    <col min="7171" max="7171" width="22.7109375" style="55" hidden="1"/>
    <col min="7172" max="7418" width="9.140625" style="55" hidden="1"/>
    <col min="7419" max="7419" width="3.140625" style="55" hidden="1"/>
    <col min="7420" max="7420" width="10" style="55" hidden="1"/>
    <col min="7421" max="7421" width="4.28515625" style="55" hidden="1"/>
    <col min="7422" max="7422" width="10.5703125" style="55" hidden="1"/>
    <col min="7423" max="7423" width="92.7109375" style="55" hidden="1"/>
    <col min="7424" max="7424" width="4" style="55" hidden="1"/>
    <col min="7425" max="7425" width="20.140625" style="55" hidden="1"/>
    <col min="7426" max="7426" width="20.28515625" style="55" hidden="1"/>
    <col min="7427" max="7427" width="22.7109375" style="55" hidden="1"/>
    <col min="7428" max="7674" width="9.140625" style="55" hidden="1"/>
    <col min="7675" max="7675" width="3.140625" style="55" hidden="1"/>
    <col min="7676" max="7676" width="10" style="55" hidden="1"/>
    <col min="7677" max="7677" width="4.28515625" style="55" hidden="1"/>
    <col min="7678" max="7678" width="10.5703125" style="55" hidden="1"/>
    <col min="7679" max="7679" width="92.7109375" style="55" hidden="1"/>
    <col min="7680" max="7680" width="4" style="55" hidden="1"/>
    <col min="7681" max="7681" width="20.140625" style="55" hidden="1"/>
    <col min="7682" max="7682" width="20.28515625" style="55" hidden="1"/>
    <col min="7683" max="7683" width="22.7109375" style="55" hidden="1"/>
    <col min="7684" max="7930" width="9.140625" style="55" hidden="1"/>
    <col min="7931" max="7931" width="3.140625" style="55" hidden="1"/>
    <col min="7932" max="7932" width="10" style="55" hidden="1"/>
    <col min="7933" max="7933" width="4.28515625" style="55" hidden="1"/>
    <col min="7934" max="7934" width="10.5703125" style="55" hidden="1"/>
    <col min="7935" max="7935" width="92.7109375" style="55" hidden="1"/>
    <col min="7936" max="7936" width="4" style="55" hidden="1"/>
    <col min="7937" max="7937" width="20.140625" style="55" hidden="1"/>
    <col min="7938" max="7938" width="20.28515625" style="55" hidden="1"/>
    <col min="7939" max="7939" width="22.7109375" style="55" hidden="1"/>
    <col min="7940" max="8186" width="9.140625" style="55" hidden="1"/>
    <col min="8187" max="8187" width="3.140625" style="55" hidden="1"/>
    <col min="8188" max="8188" width="10" style="55" hidden="1"/>
    <col min="8189" max="8189" width="4.28515625" style="55" hidden="1"/>
    <col min="8190" max="8190" width="10.5703125" style="55" hidden="1"/>
    <col min="8191" max="8191" width="92.7109375" style="55" hidden="1"/>
    <col min="8192" max="8192" width="4" style="55" hidden="1"/>
    <col min="8193" max="8193" width="20.140625" style="55" hidden="1"/>
    <col min="8194" max="8194" width="20.28515625" style="55" hidden="1"/>
    <col min="8195" max="8195" width="22.7109375" style="55" hidden="1"/>
    <col min="8196" max="8442" width="9.140625" style="55" hidden="1"/>
    <col min="8443" max="8443" width="3.140625" style="55" hidden="1"/>
    <col min="8444" max="8444" width="10" style="55" hidden="1"/>
    <col min="8445" max="8445" width="4.28515625" style="55" hidden="1"/>
    <col min="8446" max="8446" width="10.5703125" style="55" hidden="1"/>
    <col min="8447" max="8447" width="92.7109375" style="55" hidden="1"/>
    <col min="8448" max="8448" width="4" style="55" hidden="1"/>
    <col min="8449" max="8449" width="20.140625" style="55" hidden="1"/>
    <col min="8450" max="8450" width="20.28515625" style="55" hidden="1"/>
    <col min="8451" max="8451" width="22.7109375" style="55" hidden="1"/>
    <col min="8452" max="8698" width="9.140625" style="55" hidden="1"/>
    <col min="8699" max="8699" width="3.140625" style="55" hidden="1"/>
    <col min="8700" max="8700" width="10" style="55" hidden="1"/>
    <col min="8701" max="8701" width="4.28515625" style="55" hidden="1"/>
    <col min="8702" max="8702" width="10.5703125" style="55" hidden="1"/>
    <col min="8703" max="8703" width="92.7109375" style="55" hidden="1"/>
    <col min="8704" max="8704" width="4" style="55" hidden="1"/>
    <col min="8705" max="8705" width="20.140625" style="55" hidden="1"/>
    <col min="8706" max="8706" width="20.28515625" style="55" hidden="1"/>
    <col min="8707" max="8707" width="22.7109375" style="55" hidden="1"/>
    <col min="8708" max="8954" width="9.140625" style="55" hidden="1"/>
    <col min="8955" max="8955" width="3.140625" style="55" hidden="1"/>
    <col min="8956" max="8956" width="10" style="55" hidden="1"/>
    <col min="8957" max="8957" width="4.28515625" style="55" hidden="1"/>
    <col min="8958" max="8958" width="10.5703125" style="55" hidden="1"/>
    <col min="8959" max="8959" width="92.7109375" style="55" hidden="1"/>
    <col min="8960" max="8960" width="4" style="55" hidden="1"/>
    <col min="8961" max="8961" width="20.140625" style="55" hidden="1"/>
    <col min="8962" max="8962" width="20.28515625" style="55" hidden="1"/>
    <col min="8963" max="8963" width="22.7109375" style="55" hidden="1"/>
    <col min="8964" max="9210" width="9.140625" style="55" hidden="1"/>
    <col min="9211" max="9211" width="3.140625" style="55" hidden="1"/>
    <col min="9212" max="9212" width="10" style="55" hidden="1"/>
    <col min="9213" max="9213" width="4.28515625" style="55" hidden="1"/>
    <col min="9214" max="9214" width="10.5703125" style="55" hidden="1"/>
    <col min="9215" max="9215" width="92.7109375" style="55" hidden="1"/>
    <col min="9216" max="9216" width="4" style="55" hidden="1"/>
    <col min="9217" max="9217" width="20.140625" style="55" hidden="1"/>
    <col min="9218" max="9218" width="20.28515625" style="55" hidden="1"/>
    <col min="9219" max="9219" width="22.7109375" style="55" hidden="1"/>
    <col min="9220" max="9466" width="9.140625" style="55" hidden="1"/>
    <col min="9467" max="9467" width="3.140625" style="55" hidden="1"/>
    <col min="9468" max="9468" width="10" style="55" hidden="1"/>
    <col min="9469" max="9469" width="4.28515625" style="55" hidden="1"/>
    <col min="9470" max="9470" width="10.5703125" style="55" hidden="1"/>
    <col min="9471" max="9471" width="92.7109375" style="55" hidden="1"/>
    <col min="9472" max="9472" width="4" style="55" hidden="1"/>
    <col min="9473" max="9473" width="20.140625" style="55" hidden="1"/>
    <col min="9474" max="9474" width="20.28515625" style="55" hidden="1"/>
    <col min="9475" max="9475" width="22.7109375" style="55" hidden="1"/>
    <col min="9476" max="9722" width="9.140625" style="55" hidden="1"/>
    <col min="9723" max="9723" width="3.140625" style="55" hidden="1"/>
    <col min="9724" max="9724" width="10" style="55" hidden="1"/>
    <col min="9725" max="9725" width="4.28515625" style="55" hidden="1"/>
    <col min="9726" max="9726" width="10.5703125" style="55" hidden="1"/>
    <col min="9727" max="9727" width="92.7109375" style="55" hidden="1"/>
    <col min="9728" max="9728" width="4" style="55" hidden="1"/>
    <col min="9729" max="9729" width="20.140625" style="55" hidden="1"/>
    <col min="9730" max="9730" width="20.28515625" style="55" hidden="1"/>
    <col min="9731" max="9731" width="22.7109375" style="55" hidden="1"/>
    <col min="9732" max="9978" width="9.140625" style="55" hidden="1"/>
    <col min="9979" max="9979" width="3.140625" style="55" hidden="1"/>
    <col min="9980" max="9980" width="10" style="55" hidden="1"/>
    <col min="9981" max="9981" width="4.28515625" style="55" hidden="1"/>
    <col min="9982" max="9982" width="10.5703125" style="55" hidden="1"/>
    <col min="9983" max="9983" width="92.7109375" style="55" hidden="1"/>
    <col min="9984" max="9984" width="4" style="55" hidden="1"/>
    <col min="9985" max="9985" width="20.140625" style="55" hidden="1"/>
    <col min="9986" max="9986" width="20.28515625" style="55" hidden="1"/>
    <col min="9987" max="9987" width="22.7109375" style="55" hidden="1"/>
    <col min="9988" max="10234" width="9.140625" style="55" hidden="1"/>
    <col min="10235" max="10235" width="3.140625" style="55" hidden="1"/>
    <col min="10236" max="10236" width="10" style="55" hidden="1"/>
    <col min="10237" max="10237" width="4.28515625" style="55" hidden="1"/>
    <col min="10238" max="10238" width="10.5703125" style="55" hidden="1"/>
    <col min="10239" max="10239" width="92.7109375" style="55" hidden="1"/>
    <col min="10240" max="10240" width="4" style="55" hidden="1"/>
    <col min="10241" max="10241" width="20.140625" style="55" hidden="1"/>
    <col min="10242" max="10242" width="20.28515625" style="55" hidden="1"/>
    <col min="10243" max="10243" width="22.7109375" style="55" hidden="1"/>
    <col min="10244" max="10490" width="9.140625" style="55" hidden="1"/>
    <col min="10491" max="10491" width="3.140625" style="55" hidden="1"/>
    <col min="10492" max="10492" width="10" style="55" hidden="1"/>
    <col min="10493" max="10493" width="4.28515625" style="55" hidden="1"/>
    <col min="10494" max="10494" width="10.5703125" style="55" hidden="1"/>
    <col min="10495" max="10495" width="92.7109375" style="55" hidden="1"/>
    <col min="10496" max="10496" width="4" style="55" hidden="1"/>
    <col min="10497" max="10497" width="20.140625" style="55" hidden="1"/>
    <col min="10498" max="10498" width="20.28515625" style="55" hidden="1"/>
    <col min="10499" max="10499" width="22.7109375" style="55" hidden="1"/>
    <col min="10500" max="10746" width="9.140625" style="55" hidden="1"/>
    <col min="10747" max="10747" width="3.140625" style="55" hidden="1"/>
    <col min="10748" max="10748" width="10" style="55" hidden="1"/>
    <col min="10749" max="10749" width="4.28515625" style="55" hidden="1"/>
    <col min="10750" max="10750" width="10.5703125" style="55" hidden="1"/>
    <col min="10751" max="10751" width="92.7109375" style="55" hidden="1"/>
    <col min="10752" max="10752" width="4" style="55" hidden="1"/>
    <col min="10753" max="10753" width="20.140625" style="55" hidden="1"/>
    <col min="10754" max="10754" width="20.28515625" style="55" hidden="1"/>
    <col min="10755" max="10755" width="22.7109375" style="55" hidden="1"/>
    <col min="10756" max="11002" width="9.140625" style="55" hidden="1"/>
    <col min="11003" max="11003" width="3.140625" style="55" hidden="1"/>
    <col min="11004" max="11004" width="10" style="55" hidden="1"/>
    <col min="11005" max="11005" width="4.28515625" style="55" hidden="1"/>
    <col min="11006" max="11006" width="10.5703125" style="55" hidden="1"/>
    <col min="11007" max="11007" width="92.7109375" style="55" hidden="1"/>
    <col min="11008" max="11008" width="4" style="55" hidden="1"/>
    <col min="11009" max="11009" width="20.140625" style="55" hidden="1"/>
    <col min="11010" max="11010" width="20.28515625" style="55" hidden="1"/>
    <col min="11011" max="11011" width="22.7109375" style="55" hidden="1"/>
    <col min="11012" max="11258" width="9.140625" style="55" hidden="1"/>
    <col min="11259" max="11259" width="3.140625" style="55" hidden="1"/>
    <col min="11260" max="11260" width="10" style="55" hidden="1"/>
    <col min="11261" max="11261" width="4.28515625" style="55" hidden="1"/>
    <col min="11262" max="11262" width="10.5703125" style="55" hidden="1"/>
    <col min="11263" max="11263" width="92.7109375" style="55" hidden="1"/>
    <col min="11264" max="11264" width="4" style="55" hidden="1"/>
    <col min="11265" max="11265" width="20.140625" style="55" hidden="1"/>
    <col min="11266" max="11266" width="20.28515625" style="55" hidden="1"/>
    <col min="11267" max="11267" width="22.7109375" style="55" hidden="1"/>
    <col min="11268" max="11514" width="9.140625" style="55" hidden="1"/>
    <col min="11515" max="11515" width="3.140625" style="55" hidden="1"/>
    <col min="11516" max="11516" width="10" style="55" hidden="1"/>
    <col min="11517" max="11517" width="4.28515625" style="55" hidden="1"/>
    <col min="11518" max="11518" width="10.5703125" style="55" hidden="1"/>
    <col min="11519" max="11519" width="92.7109375" style="55" hidden="1"/>
    <col min="11520" max="11520" width="4" style="55" hidden="1"/>
    <col min="11521" max="11521" width="20.140625" style="55" hidden="1"/>
    <col min="11522" max="11522" width="20.28515625" style="55" hidden="1"/>
    <col min="11523" max="11523" width="22.7109375" style="55" hidden="1"/>
    <col min="11524" max="11770" width="9.140625" style="55" hidden="1"/>
    <col min="11771" max="11771" width="3.140625" style="55" hidden="1"/>
    <col min="11772" max="11772" width="10" style="55" hidden="1"/>
    <col min="11773" max="11773" width="4.28515625" style="55" hidden="1"/>
    <col min="11774" max="11774" width="10.5703125" style="55" hidden="1"/>
    <col min="11775" max="11775" width="92.7109375" style="55" hidden="1"/>
    <col min="11776" max="11776" width="4" style="55" hidden="1"/>
    <col min="11777" max="11777" width="20.140625" style="55" hidden="1"/>
    <col min="11778" max="11778" width="20.28515625" style="55" hidden="1"/>
    <col min="11779" max="11779" width="22.7109375" style="55" hidden="1"/>
    <col min="11780" max="12026" width="9.140625" style="55" hidden="1"/>
    <col min="12027" max="12027" width="3.140625" style="55" hidden="1"/>
    <col min="12028" max="12028" width="10" style="55" hidden="1"/>
    <col min="12029" max="12029" width="4.28515625" style="55" hidden="1"/>
    <col min="12030" max="12030" width="10.5703125" style="55" hidden="1"/>
    <col min="12031" max="12031" width="92.7109375" style="55" hidden="1"/>
    <col min="12032" max="12032" width="4" style="55" hidden="1"/>
    <col min="12033" max="12033" width="20.140625" style="55" hidden="1"/>
    <col min="12034" max="12034" width="20.28515625" style="55" hidden="1"/>
    <col min="12035" max="12035" width="22.7109375" style="55" hidden="1"/>
    <col min="12036" max="12282" width="9.140625" style="55" hidden="1"/>
    <col min="12283" max="12283" width="3.140625" style="55" hidden="1"/>
    <col min="12284" max="12284" width="10" style="55" hidden="1"/>
    <col min="12285" max="12285" width="4.28515625" style="55" hidden="1"/>
    <col min="12286" max="12286" width="10.5703125" style="55" hidden="1"/>
    <col min="12287" max="12287" width="92.7109375" style="55" hidden="1"/>
    <col min="12288" max="12288" width="4" style="55" hidden="1"/>
    <col min="12289" max="12289" width="20.140625" style="55" hidden="1"/>
    <col min="12290" max="12290" width="20.28515625" style="55" hidden="1"/>
    <col min="12291" max="12291" width="22.7109375" style="55" hidden="1"/>
    <col min="12292" max="12538" width="9.140625" style="55" hidden="1"/>
    <col min="12539" max="12539" width="3.140625" style="55" hidden="1"/>
    <col min="12540" max="12540" width="10" style="55" hidden="1"/>
    <col min="12541" max="12541" width="4.28515625" style="55" hidden="1"/>
    <col min="12542" max="12542" width="10.5703125" style="55" hidden="1"/>
    <col min="12543" max="12543" width="92.7109375" style="55" hidden="1"/>
    <col min="12544" max="12544" width="4" style="55" hidden="1"/>
    <col min="12545" max="12545" width="20.140625" style="55" hidden="1"/>
    <col min="12546" max="12546" width="20.28515625" style="55" hidden="1"/>
    <col min="12547" max="12547" width="22.7109375" style="55" hidden="1"/>
    <col min="12548" max="12794" width="9.140625" style="55" hidden="1"/>
    <col min="12795" max="12795" width="3.140625" style="55" hidden="1"/>
    <col min="12796" max="12796" width="10" style="55" hidden="1"/>
    <col min="12797" max="12797" width="4.28515625" style="55" hidden="1"/>
    <col min="12798" max="12798" width="10.5703125" style="55" hidden="1"/>
    <col min="12799" max="12799" width="92.7109375" style="55" hidden="1"/>
    <col min="12800" max="12800" width="4" style="55" hidden="1"/>
    <col min="12801" max="12801" width="20.140625" style="55" hidden="1"/>
    <col min="12802" max="12802" width="20.28515625" style="55" hidden="1"/>
    <col min="12803" max="12803" width="22.7109375" style="55" hidden="1"/>
    <col min="12804" max="13050" width="9.140625" style="55" hidden="1"/>
    <col min="13051" max="13051" width="3.140625" style="55" hidden="1"/>
    <col min="13052" max="13052" width="10" style="55" hidden="1"/>
    <col min="13053" max="13053" width="4.28515625" style="55" hidden="1"/>
    <col min="13054" max="13054" width="10.5703125" style="55" hidden="1"/>
    <col min="13055" max="13055" width="92.7109375" style="55" hidden="1"/>
    <col min="13056" max="13056" width="4" style="55" hidden="1"/>
    <col min="13057" max="13057" width="20.140625" style="55" hidden="1"/>
    <col min="13058" max="13058" width="20.28515625" style="55" hidden="1"/>
    <col min="13059" max="13059" width="22.7109375" style="55" hidden="1"/>
    <col min="13060" max="13306" width="9.140625" style="55" hidden="1"/>
    <col min="13307" max="13307" width="3.140625" style="55" hidden="1"/>
    <col min="13308" max="13308" width="10" style="55" hidden="1"/>
    <col min="13309" max="13309" width="4.28515625" style="55" hidden="1"/>
    <col min="13310" max="13310" width="10.5703125" style="55" hidden="1"/>
    <col min="13311" max="13311" width="92.7109375" style="55" hidden="1"/>
    <col min="13312" max="13312" width="4" style="55" hidden="1"/>
    <col min="13313" max="13313" width="20.140625" style="55" hidden="1"/>
    <col min="13314" max="13314" width="20.28515625" style="55" hidden="1"/>
    <col min="13315" max="13315" width="22.7109375" style="55" hidden="1"/>
    <col min="13316" max="13562" width="9.140625" style="55" hidden="1"/>
    <col min="13563" max="13563" width="3.140625" style="55" hidden="1"/>
    <col min="13564" max="13564" width="10" style="55" hidden="1"/>
    <col min="13565" max="13565" width="4.28515625" style="55" hidden="1"/>
    <col min="13566" max="13566" width="10.5703125" style="55" hidden="1"/>
    <col min="13567" max="13567" width="92.7109375" style="55" hidden="1"/>
    <col min="13568" max="13568" width="4" style="55" hidden="1"/>
    <col min="13569" max="13569" width="20.140625" style="55" hidden="1"/>
    <col min="13570" max="13570" width="20.28515625" style="55" hidden="1"/>
    <col min="13571" max="13571" width="22.7109375" style="55" hidden="1"/>
    <col min="13572" max="13818" width="9.140625" style="55" hidden="1"/>
    <col min="13819" max="13819" width="3.140625" style="55" hidden="1"/>
    <col min="13820" max="13820" width="10" style="55" hidden="1"/>
    <col min="13821" max="13821" width="4.28515625" style="55" hidden="1"/>
    <col min="13822" max="13822" width="10.5703125" style="55" hidden="1"/>
    <col min="13823" max="13823" width="92.7109375" style="55" hidden="1"/>
    <col min="13824" max="13824" width="4" style="55" hidden="1"/>
    <col min="13825" max="13825" width="20.140625" style="55" hidden="1"/>
    <col min="13826" max="13826" width="20.28515625" style="55" hidden="1"/>
    <col min="13827" max="13827" width="22.7109375" style="55" hidden="1"/>
    <col min="13828" max="14074" width="9.140625" style="55" hidden="1"/>
    <col min="14075" max="14075" width="3.140625" style="55" hidden="1"/>
    <col min="14076" max="14076" width="10" style="55" hidden="1"/>
    <col min="14077" max="14077" width="4.28515625" style="55" hidden="1"/>
    <col min="14078" max="14078" width="10.5703125" style="55" hidden="1"/>
    <col min="14079" max="14079" width="92.7109375" style="55" hidden="1"/>
    <col min="14080" max="14080" width="4" style="55" hidden="1"/>
    <col min="14081" max="14081" width="20.140625" style="55" hidden="1"/>
    <col min="14082" max="14082" width="20.28515625" style="55" hidden="1"/>
    <col min="14083" max="14083" width="22.7109375" style="55" hidden="1"/>
    <col min="14084" max="14330" width="9.140625" style="55" hidden="1"/>
    <col min="14331" max="14331" width="3.140625" style="55" hidden="1"/>
    <col min="14332" max="14332" width="10" style="55" hidden="1"/>
    <col min="14333" max="14333" width="4.28515625" style="55" hidden="1"/>
    <col min="14334" max="14334" width="10.5703125" style="55" hidden="1"/>
    <col min="14335" max="14335" width="92.7109375" style="55" hidden="1"/>
    <col min="14336" max="14336" width="4" style="55" hidden="1"/>
    <col min="14337" max="14337" width="20.140625" style="55" hidden="1"/>
    <col min="14338" max="14338" width="20.28515625" style="55" hidden="1"/>
    <col min="14339" max="14339" width="22.7109375" style="55" hidden="1"/>
    <col min="14340" max="14586" width="9.140625" style="55" hidden="1"/>
    <col min="14587" max="14587" width="3.140625" style="55" hidden="1"/>
    <col min="14588" max="14588" width="10" style="55" hidden="1"/>
    <col min="14589" max="14589" width="4.28515625" style="55" hidden="1"/>
    <col min="14590" max="14590" width="10.5703125" style="55" hidden="1"/>
    <col min="14591" max="14591" width="92.7109375" style="55" hidden="1"/>
    <col min="14592" max="14592" width="4" style="55" hidden="1"/>
    <col min="14593" max="14593" width="20.140625" style="55" hidden="1"/>
    <col min="14594" max="14594" width="20.28515625" style="55" hidden="1"/>
    <col min="14595" max="14595" width="22.7109375" style="55" hidden="1"/>
    <col min="14596" max="14842" width="9.140625" style="55" hidden="1"/>
    <col min="14843" max="14843" width="3.140625" style="55" hidden="1"/>
    <col min="14844" max="14844" width="10" style="55" hidden="1"/>
    <col min="14845" max="14845" width="4.28515625" style="55" hidden="1"/>
    <col min="14846" max="14846" width="10.5703125" style="55" hidden="1"/>
    <col min="14847" max="14847" width="92.7109375" style="55" hidden="1"/>
    <col min="14848" max="14848" width="4" style="55" hidden="1"/>
    <col min="14849" max="14849" width="20.140625" style="55" hidden="1"/>
    <col min="14850" max="14850" width="20.28515625" style="55" hidden="1"/>
    <col min="14851" max="14851" width="22.7109375" style="55" hidden="1"/>
    <col min="14852" max="15098" width="9.140625" style="55" hidden="1"/>
    <col min="15099" max="15099" width="3.140625" style="55" hidden="1"/>
    <col min="15100" max="15100" width="10" style="55" hidden="1"/>
    <col min="15101" max="15101" width="4.28515625" style="55" hidden="1"/>
    <col min="15102" max="15102" width="10.5703125" style="55" hidden="1"/>
    <col min="15103" max="15103" width="92.7109375" style="55" hidden="1"/>
    <col min="15104" max="15104" width="4" style="55" hidden="1"/>
    <col min="15105" max="15105" width="20.140625" style="55" hidden="1"/>
    <col min="15106" max="15106" width="20.28515625" style="55" hidden="1"/>
    <col min="15107" max="15107" width="22.7109375" style="55" hidden="1"/>
    <col min="15108" max="15354" width="9.140625" style="55" hidden="1"/>
    <col min="15355" max="15355" width="3.140625" style="55" hidden="1"/>
    <col min="15356" max="15356" width="10" style="55" hidden="1"/>
    <col min="15357" max="15357" width="4.28515625" style="55" hidden="1"/>
    <col min="15358" max="15358" width="10.5703125" style="55" hidden="1"/>
    <col min="15359" max="15359" width="92.7109375" style="55" hidden="1"/>
    <col min="15360" max="15360" width="4" style="55" hidden="1"/>
    <col min="15361" max="15361" width="20.140625" style="55" hidden="1"/>
    <col min="15362" max="15362" width="20.28515625" style="55" hidden="1"/>
    <col min="15363" max="15363" width="22.7109375" style="55" hidden="1"/>
    <col min="15364" max="15610" width="9.140625" style="55" hidden="1"/>
    <col min="15611" max="15611" width="3.140625" style="55" hidden="1"/>
    <col min="15612" max="15612" width="10" style="55" hidden="1"/>
    <col min="15613" max="15613" width="4.28515625" style="55" hidden="1"/>
    <col min="15614" max="15614" width="10.5703125" style="55" hidden="1"/>
    <col min="15615" max="15615" width="92.7109375" style="55" hidden="1"/>
    <col min="15616" max="15616" width="4" style="55" hidden="1"/>
    <col min="15617" max="15617" width="20.140625" style="55" hidden="1"/>
    <col min="15618" max="15618" width="20.28515625" style="55" hidden="1"/>
    <col min="15619" max="15619" width="22.7109375" style="55" hidden="1"/>
    <col min="15620" max="15866" width="9.140625" style="55" hidden="1"/>
    <col min="15867" max="15867" width="3.140625" style="55" hidden="1"/>
    <col min="15868" max="15868" width="10" style="55" hidden="1"/>
    <col min="15869" max="15869" width="4.28515625" style="55" hidden="1"/>
    <col min="15870" max="15870" width="10.5703125" style="55" hidden="1"/>
    <col min="15871" max="15871" width="92.7109375" style="55" hidden="1"/>
    <col min="15872" max="15872" width="4" style="55" hidden="1"/>
    <col min="15873" max="15873" width="20.140625" style="55" hidden="1"/>
    <col min="15874" max="15874" width="20.28515625" style="55" hidden="1"/>
    <col min="15875" max="15875" width="22.7109375" style="55" hidden="1"/>
    <col min="15876" max="16122" width="9.140625" style="55" hidden="1"/>
    <col min="16123" max="16123" width="3.140625" style="55" hidden="1"/>
    <col min="16124" max="16124" width="10" style="55" hidden="1"/>
    <col min="16125" max="16125" width="4.28515625" style="55" hidden="1"/>
    <col min="16126" max="16126" width="10.5703125" style="55" hidden="1"/>
    <col min="16127" max="16127" width="92.7109375" style="55" hidden="1"/>
    <col min="16128" max="16128" width="4" style="55" hidden="1"/>
    <col min="16129" max="16129" width="20.140625" style="55" hidden="1"/>
    <col min="16130" max="16130" width="20.28515625" style="55" hidden="1"/>
    <col min="16131" max="16131" width="22.7109375" style="55" hidden="1"/>
    <col min="16132" max="16384" width="9.140625" style="55" hidden="1"/>
  </cols>
  <sheetData>
    <row r="1" spans="2:3" x14ac:dyDescent="0.25">
      <c r="B1" s="54" t="s">
        <v>20</v>
      </c>
      <c r="C1" s="54" t="s">
        <v>21</v>
      </c>
    </row>
    <row r="2" spans="2:3" x14ac:dyDescent="0.25"/>
    <row r="3" spans="2:3" x14ac:dyDescent="0.25">
      <c r="B3" s="55" t="str">
        <f>""&amp;C10&amp;" cancer (N="&amp;B10&amp;")"</f>
        <v>Breast cancer (N=78299)</v>
      </c>
      <c r="C3" s="55" t="s">
        <v>0</v>
      </c>
    </row>
    <row r="4" spans="2:3" x14ac:dyDescent="0.25">
      <c r="C4" s="55" t="s">
        <v>2</v>
      </c>
    </row>
    <row r="5" spans="2:3" x14ac:dyDescent="0.25">
      <c r="C5" s="55" t="s">
        <v>1</v>
      </c>
    </row>
    <row r="6" spans="2:3" x14ac:dyDescent="0.25">
      <c r="C6" s="55" t="s">
        <v>3</v>
      </c>
    </row>
    <row r="7" spans="2:3" x14ac:dyDescent="0.25"/>
    <row r="8" spans="2:3" x14ac:dyDescent="0.25"/>
    <row r="9" spans="2:3" x14ac:dyDescent="0.25">
      <c r="C9" s="55">
        <v>1</v>
      </c>
    </row>
    <row r="10" spans="2:3" x14ac:dyDescent="0.25">
      <c r="B10" s="60">
        <f>SUM('Ethnicity and stage'!P8:P15)</f>
        <v>78299</v>
      </c>
      <c r="C10" s="56" t="str">
        <f>INDEX(C3:C6,C9)</f>
        <v>Breast</v>
      </c>
    </row>
    <row r="11" spans="2:3" x14ac:dyDescent="0.25"/>
    <row r="12" spans="2:3" hidden="1" x14ac:dyDescent="0.25"/>
    <row r="13" spans="2:3" hidden="1" x14ac:dyDescent="0.25"/>
    <row r="14" spans="2:3" hidden="1" x14ac:dyDescent="0.25"/>
    <row r="15" spans="2:3" hidden="1" x14ac:dyDescent="0.25"/>
    <row r="16" spans="2:3" hidden="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Introduction</vt:lpstr>
      <vt:lpstr>Ethnicity and stage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Isabella Carneiro</dc:creator>
  <cp:lastModifiedBy>Isabella Carneiro</cp:lastModifiedBy>
  <dcterms:created xsi:type="dcterms:W3CDTF">2016-03-08T12:49:04Z</dcterms:created>
  <dcterms:modified xsi:type="dcterms:W3CDTF">2016-11-15T15:32:21Z</dcterms:modified>
</cp:coreProperties>
</file>