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805" yWindow="1170" windowWidth="7935" windowHeight="11220" tabRatio="942"/>
  </bookViews>
  <sheets>
    <sheet name="Contents" sheetId="69" r:id="rId1"/>
    <sheet name="Info" sheetId="75" r:id="rId2"/>
    <sheet name="Sites" sheetId="78" r:id="rId3"/>
    <sheet name="Select Alliance- 3 treatments" sheetId="74" r:id="rId4"/>
    <sheet name="Select Alliance- 8 combinations" sheetId="52" r:id="rId5"/>
    <sheet name="Funnel plot- 3 treatments" sheetId="62" r:id="rId6"/>
    <sheet name="selection" sheetId="16" state="veryHidden" r:id="rId7"/>
    <sheet name="datax" sheetId="61" state="veryHidden" r:id="rId8"/>
    <sheet name="FUNNELDATA_SG" sheetId="63" state="veryHidden" r:id="rId9"/>
    <sheet name="FUNNELDATA_CT" sheetId="64" state="veryHidden" r:id="rId10"/>
    <sheet name="FUNNELDATA_RT" sheetId="65" state="veryHidden" r:id="rId11"/>
  </sheets>
  <definedNames>
    <definedName name="_xlnm._FilterDatabase" localSheetId="7" hidden="1">datax!$A$1:$F$9249</definedName>
    <definedName name="_xlnm._FilterDatabase" localSheetId="1" hidden="1">Info!#REF!</definedName>
    <definedName name="_xlnm._FilterDatabase" localSheetId="2" hidden="1">Sites!$C$5:$E$22</definedName>
    <definedName name="_ftn1" localSheetId="1">Info!#REF!</definedName>
    <definedName name="_ftn1" localSheetId="2">Sites!#REF!</definedName>
    <definedName name="_ftnref1" localSheetId="1">Info!#REF!</definedName>
    <definedName name="_ftnref1" localSheetId="2">Sites!#REF!</definedName>
    <definedName name="cancersites" localSheetId="0">#REF!</definedName>
    <definedName name="cancersites" localSheetId="7">#REF!</definedName>
    <definedName name="cancersites" localSheetId="5">#REF!</definedName>
    <definedName name="cancersites" localSheetId="8">#REF!</definedName>
    <definedName name="cancersites" localSheetId="1">#REF!</definedName>
    <definedName name="cancersites" localSheetId="3">#REF!</definedName>
    <definedName name="cancersites" localSheetId="4">#REF!</definedName>
    <definedName name="cancersites" localSheetId="2">#REF!</definedName>
    <definedName name="cancersites">#REF!</definedName>
    <definedName name="cancersites2" localSheetId="0">#REF!</definedName>
    <definedName name="cancersites2" localSheetId="7">#REF!</definedName>
    <definedName name="cancersites2" localSheetId="5">#REF!</definedName>
    <definedName name="cancersites2" localSheetId="8">#REF!</definedName>
    <definedName name="cancersites2" localSheetId="1">#REF!</definedName>
    <definedName name="cancersites2" localSheetId="3">#REF!</definedName>
    <definedName name="cancersites2" localSheetId="4">#REF!</definedName>
    <definedName name="cancersites2" localSheetId="2">#REF!</definedName>
    <definedName name="cancersites2">#REF!</definedName>
    <definedName name="ethnicity" localSheetId="0">#REF!</definedName>
    <definedName name="ethnicity" localSheetId="7">#REF!</definedName>
    <definedName name="ethnicity" localSheetId="5">#REF!</definedName>
    <definedName name="ethnicity" localSheetId="8">#REF!</definedName>
    <definedName name="ethnicity" localSheetId="1">#REF!</definedName>
    <definedName name="ethnicity" localSheetId="3">#REF!</definedName>
    <definedName name="ethnicity" localSheetId="4">#REF!</definedName>
    <definedName name="ethnicity" localSheetId="2">#REF!</definedName>
    <definedName name="ethnicity">#REF!</definedName>
    <definedName name="sdf" localSheetId="7">#REF!</definedName>
    <definedName name="sdf" localSheetId="5">#REF!</definedName>
    <definedName name="sdf" localSheetId="8">#REF!</definedName>
    <definedName name="sdf" localSheetId="3">#REF!</definedName>
    <definedName name="sdf">#REF!</definedName>
    <definedName name="surv_month" localSheetId="0">#REF!</definedName>
    <definedName name="surv_month" localSheetId="7">#REF!</definedName>
    <definedName name="surv_month" localSheetId="5">#REF!</definedName>
    <definedName name="surv_month" localSheetId="8">#REF!</definedName>
    <definedName name="surv_month" localSheetId="1">#REF!</definedName>
    <definedName name="surv_month" localSheetId="3">#REF!</definedName>
    <definedName name="surv_month" localSheetId="4">#REF!</definedName>
    <definedName name="surv_month" localSheetId="2">#REF!</definedName>
    <definedName name="surv_month">#REF!</definedName>
    <definedName name="survival" localSheetId="0">#REF!</definedName>
    <definedName name="survival" localSheetId="7">#REF!</definedName>
    <definedName name="survival" localSheetId="5">#REF!</definedName>
    <definedName name="survival" localSheetId="8">#REF!</definedName>
    <definedName name="survival" localSheetId="1">#REF!</definedName>
    <definedName name="survival" localSheetId="3">#REF!</definedName>
    <definedName name="survival" localSheetId="4">#REF!</definedName>
    <definedName name="survival" localSheetId="2">#REF!</definedName>
    <definedName name="survival">#REF!</definedName>
    <definedName name="Z_4611C2BB_2855_47D1_8180_05177E376C54_.wvu.PrintArea" localSheetId="5" hidden="1">'Funnel plot- 3 treatments'!$C$1:$N$6</definedName>
    <definedName name="Z_4611C2BB_2855_47D1_8180_05177E376C54_.wvu.PrintArea" localSheetId="3" hidden="1">'Select Alliance- 3 treatments'!$C$1:$N$8</definedName>
    <definedName name="Z_4611C2BB_2855_47D1_8180_05177E376C54_.wvu.PrintArea" localSheetId="4" hidden="1">'Select Alliance- 8 combinations'!$C$1:$Q$8</definedName>
    <definedName name="Z_7DCD1B54_9EC3_4A1D_8C85_3B1D59C71ADF_.wvu.PrintArea" localSheetId="5" hidden="1">'Funnel plot- 3 treatments'!$C$1:$N$6</definedName>
    <definedName name="Z_7DCD1B54_9EC3_4A1D_8C85_3B1D59C71ADF_.wvu.PrintArea" localSheetId="3" hidden="1">'Select Alliance- 3 treatments'!$C$1:$N$8</definedName>
    <definedName name="Z_7DCD1B54_9EC3_4A1D_8C85_3B1D59C71ADF_.wvu.PrintArea" localSheetId="4" hidden="1">'Select Alliance- 8 combinations'!$C$1:$Q$8</definedName>
  </definedNames>
  <calcPr calcId="145621"/>
</workbook>
</file>

<file path=xl/calcChain.xml><?xml version="1.0" encoding="utf-8"?>
<calcChain xmlns="http://schemas.openxmlformats.org/spreadsheetml/2006/main">
  <c r="A2" i="63" l="1"/>
  <c r="A3" i="63"/>
  <c r="A4" i="63"/>
  <c r="A5" i="63"/>
  <c r="A6" i="63"/>
  <c r="A7" i="63"/>
  <c r="A8" i="63"/>
  <c r="A9" i="63"/>
  <c r="A10" i="63"/>
  <c r="A11" i="63"/>
  <c r="A12" i="63"/>
  <c r="A13" i="63"/>
  <c r="A14" i="63"/>
  <c r="A15" i="63"/>
  <c r="A16" i="63"/>
  <c r="A17" i="63"/>
  <c r="A18" i="63"/>
  <c r="A19" i="63"/>
  <c r="A20" i="63"/>
  <c r="A21" i="63"/>
  <c r="A22" i="63"/>
  <c r="A23" i="63"/>
  <c r="A24" i="63"/>
  <c r="A25" i="63"/>
  <c r="A26" i="63"/>
  <c r="A27" i="63"/>
  <c r="A28" i="63"/>
  <c r="A29" i="63"/>
  <c r="A30" i="63"/>
  <c r="A31" i="63"/>
  <c r="A32" i="63"/>
  <c r="A33" i="63"/>
  <c r="A34" i="63"/>
  <c r="A35" i="63"/>
  <c r="A36" i="63"/>
  <c r="A37" i="63"/>
  <c r="A38" i="63"/>
  <c r="A39" i="63"/>
  <c r="A40" i="63"/>
  <c r="A41" i="63"/>
  <c r="A42" i="63"/>
  <c r="A43" i="63"/>
  <c r="A44" i="63"/>
  <c r="A45" i="63"/>
  <c r="A46" i="63"/>
  <c r="A47" i="63"/>
  <c r="A48" i="63"/>
  <c r="A49" i="63"/>
  <c r="A50" i="63"/>
  <c r="A51" i="63"/>
  <c r="A52" i="63"/>
  <c r="A53" i="63"/>
  <c r="A54" i="63"/>
  <c r="A55" i="63"/>
  <c r="A56" i="63"/>
  <c r="A57" i="63"/>
  <c r="A58" i="63"/>
  <c r="A59" i="63"/>
  <c r="A60" i="63"/>
  <c r="A61" i="63"/>
  <c r="A62" i="63"/>
  <c r="A63" i="63"/>
  <c r="A64" i="63"/>
  <c r="A65" i="63"/>
  <c r="A66" i="63"/>
  <c r="A67" i="63"/>
  <c r="A68" i="63"/>
  <c r="A69" i="63"/>
  <c r="A70" i="63"/>
  <c r="A71" i="63"/>
  <c r="A72" i="63"/>
  <c r="A73" i="63"/>
  <c r="A74" i="63"/>
  <c r="A75" i="63"/>
  <c r="A76" i="63"/>
  <c r="A77" i="63"/>
  <c r="A78" i="63"/>
  <c r="A79" i="63"/>
  <c r="A80" i="63"/>
  <c r="A81" i="63"/>
  <c r="A82" i="63"/>
  <c r="A83" i="63"/>
  <c r="A84" i="63"/>
  <c r="A85" i="63"/>
  <c r="A86" i="63"/>
  <c r="A87" i="63"/>
  <c r="A88" i="63"/>
  <c r="A89" i="63"/>
  <c r="A90" i="63"/>
  <c r="A91" i="63"/>
  <c r="A92" i="63"/>
  <c r="A93" i="63"/>
  <c r="A94" i="63"/>
  <c r="A95" i="63"/>
  <c r="A96" i="63"/>
  <c r="A97" i="63"/>
  <c r="A98" i="63"/>
  <c r="A99" i="63"/>
  <c r="A100" i="63"/>
  <c r="A101" i="63"/>
  <c r="A102" i="63"/>
  <c r="A103" i="63"/>
  <c r="A104" i="63"/>
  <c r="A105" i="63"/>
  <c r="A106" i="63"/>
  <c r="A107" i="63"/>
  <c r="A108" i="63"/>
  <c r="A109" i="63"/>
  <c r="A110" i="63"/>
  <c r="A111" i="63"/>
  <c r="A112" i="63"/>
  <c r="A113" i="63"/>
  <c r="A114" i="63"/>
  <c r="A115" i="63"/>
  <c r="A116" i="63"/>
  <c r="A117" i="63"/>
  <c r="A118" i="63"/>
  <c r="A119" i="63"/>
  <c r="A120" i="63"/>
  <c r="A121" i="63"/>
  <c r="A122" i="63"/>
  <c r="A123" i="63"/>
  <c r="A124" i="63"/>
  <c r="A125" i="63"/>
  <c r="A126" i="63"/>
  <c r="A127" i="63"/>
  <c r="A128" i="63"/>
  <c r="A129" i="63"/>
  <c r="A130" i="63"/>
  <c r="A131" i="63"/>
  <c r="A132" i="63"/>
  <c r="A133" i="63"/>
  <c r="A134" i="63"/>
  <c r="A135" i="63"/>
  <c r="A136" i="63"/>
  <c r="A137" i="63"/>
  <c r="A138" i="63"/>
  <c r="A139" i="63"/>
  <c r="A140" i="63"/>
  <c r="A141" i="63"/>
  <c r="A142" i="63"/>
  <c r="A143" i="63"/>
  <c r="A144" i="63"/>
  <c r="A145" i="63"/>
  <c r="A146" i="63"/>
  <c r="A147" i="63"/>
  <c r="A148" i="63"/>
  <c r="A149" i="63"/>
  <c r="A150" i="63"/>
  <c r="A151" i="63"/>
  <c r="A152" i="63"/>
  <c r="A153" i="63"/>
  <c r="A154" i="63"/>
  <c r="A155" i="63"/>
  <c r="A156" i="63"/>
  <c r="A157" i="63"/>
  <c r="A158" i="63"/>
  <c r="A159" i="63"/>
  <c r="A160" i="63"/>
  <c r="A161" i="63"/>
  <c r="A162" i="63"/>
  <c r="A163" i="63"/>
  <c r="A164" i="63"/>
  <c r="A165" i="63"/>
  <c r="A166" i="63"/>
  <c r="A167" i="63"/>
  <c r="A168" i="63"/>
  <c r="A169" i="63"/>
  <c r="A170" i="63"/>
  <c r="A171" i="63"/>
  <c r="A172" i="63"/>
  <c r="A173" i="63"/>
  <c r="A174" i="63"/>
  <c r="A175" i="63"/>
  <c r="A176" i="63"/>
  <c r="A177" i="63"/>
  <c r="A178" i="63"/>
  <c r="A179" i="63"/>
  <c r="A180" i="63"/>
  <c r="A181" i="63"/>
  <c r="A182" i="63"/>
  <c r="A183" i="63"/>
  <c r="A184" i="63"/>
  <c r="A185" i="63"/>
  <c r="A186" i="63"/>
  <c r="A187" i="63"/>
  <c r="A188" i="63"/>
  <c r="A189" i="63"/>
  <c r="A190" i="63"/>
  <c r="A191" i="63"/>
  <c r="A192" i="63"/>
  <c r="A193" i="63"/>
  <c r="A194" i="63"/>
  <c r="A195" i="63"/>
  <c r="A196" i="63"/>
  <c r="A197" i="63"/>
  <c r="A198" i="63"/>
  <c r="A199" i="63"/>
  <c r="A200" i="63"/>
  <c r="A201" i="63"/>
  <c r="A202" i="63"/>
  <c r="A203" i="63"/>
  <c r="A204" i="63"/>
  <c r="A205" i="63"/>
  <c r="A206" i="63"/>
  <c r="A207" i="63"/>
  <c r="A208" i="63"/>
  <c r="A209" i="63"/>
  <c r="A210" i="63"/>
  <c r="A211" i="63"/>
  <c r="A212" i="63"/>
  <c r="A213" i="63"/>
  <c r="A214" i="63"/>
  <c r="A215" i="63"/>
  <c r="A216" i="63"/>
  <c r="A217" i="63"/>
  <c r="A218" i="63"/>
  <c r="A219" i="63"/>
  <c r="A220" i="63"/>
  <c r="A221" i="63"/>
  <c r="A222" i="63"/>
  <c r="A223" i="63"/>
  <c r="A224" i="63"/>
  <c r="A225" i="63"/>
  <c r="A226" i="63"/>
  <c r="A227" i="63"/>
  <c r="A228" i="63"/>
  <c r="A229" i="63"/>
  <c r="A230" i="63"/>
  <c r="A231" i="63"/>
  <c r="A232" i="63"/>
  <c r="A233" i="63"/>
  <c r="A234" i="63"/>
  <c r="A235" i="63"/>
  <c r="A236" i="63"/>
  <c r="A237" i="63"/>
  <c r="A238" i="63"/>
  <c r="A239" i="63"/>
  <c r="A240" i="63"/>
  <c r="A241" i="63"/>
  <c r="A242" i="63"/>
  <c r="A243" i="63"/>
  <c r="A244" i="63"/>
  <c r="A245" i="63"/>
  <c r="A246" i="63"/>
  <c r="A247" i="63"/>
  <c r="A248" i="63"/>
  <c r="A249" i="63"/>
  <c r="A250" i="63"/>
  <c r="A251" i="63"/>
  <c r="A252" i="63"/>
  <c r="A253" i="63"/>
  <c r="A254" i="63"/>
  <c r="A255" i="63"/>
  <c r="A256" i="63"/>
  <c r="A257" i="63"/>
  <c r="A258" i="63"/>
  <c r="A259" i="63"/>
  <c r="A260" i="63"/>
  <c r="A261" i="63"/>
  <c r="A262" i="63"/>
  <c r="A263" i="63"/>
  <c r="A264" i="63"/>
  <c r="A265" i="63"/>
  <c r="A266" i="63"/>
  <c r="A267" i="63"/>
  <c r="A268" i="63"/>
  <c r="A269" i="63"/>
  <c r="A270" i="63"/>
  <c r="A271" i="63"/>
  <c r="A272" i="63"/>
  <c r="A273" i="63"/>
  <c r="A274" i="63"/>
  <c r="A275" i="63"/>
  <c r="A276" i="63"/>
  <c r="A277" i="63"/>
  <c r="A278" i="63"/>
  <c r="A279" i="63"/>
  <c r="A280" i="63"/>
  <c r="A281" i="63"/>
  <c r="A282" i="63"/>
  <c r="A283" i="63"/>
  <c r="A284" i="63"/>
  <c r="A285" i="63"/>
  <c r="A286" i="63"/>
  <c r="A287" i="63"/>
  <c r="A288" i="63"/>
  <c r="A289" i="63"/>
  <c r="A290" i="63"/>
  <c r="A291" i="63"/>
  <c r="A292" i="63"/>
  <c r="A293" i="63"/>
  <c r="A294" i="63"/>
  <c r="A295" i="63"/>
  <c r="A296" i="63"/>
  <c r="A297" i="63"/>
  <c r="A298" i="63"/>
  <c r="A299" i="63"/>
  <c r="A300" i="63"/>
  <c r="A301" i="63"/>
  <c r="A302" i="63"/>
  <c r="A303" i="63"/>
  <c r="A304" i="63"/>
  <c r="A305" i="63"/>
  <c r="A306" i="63"/>
  <c r="A307" i="63"/>
  <c r="A308" i="63"/>
  <c r="A309" i="63"/>
  <c r="A310" i="63"/>
  <c r="A311" i="63"/>
  <c r="A312" i="63"/>
  <c r="A313" i="63"/>
  <c r="A314" i="63"/>
  <c r="A315" i="63"/>
  <c r="A316" i="63"/>
  <c r="A317" i="63"/>
  <c r="A318" i="63"/>
  <c r="A319" i="63"/>
  <c r="A320" i="63"/>
  <c r="A321" i="63"/>
  <c r="A322" i="63"/>
  <c r="A323" i="63"/>
  <c r="A324" i="63"/>
  <c r="A325" i="63"/>
  <c r="A326" i="63"/>
  <c r="A327" i="63"/>
  <c r="A328" i="63"/>
  <c r="A329" i="63"/>
  <c r="A330" i="63"/>
  <c r="A331" i="63"/>
  <c r="A332" i="63"/>
  <c r="A333" i="63"/>
  <c r="A334" i="63"/>
  <c r="A335" i="63"/>
  <c r="A336" i="63"/>
  <c r="A337" i="63"/>
  <c r="A338" i="63"/>
  <c r="A339" i="63"/>
  <c r="A340" i="63"/>
  <c r="A341" i="63"/>
  <c r="A342" i="63"/>
  <c r="A343" i="63"/>
  <c r="A344" i="63"/>
  <c r="A345" i="63"/>
  <c r="A346" i="63"/>
  <c r="A347" i="63"/>
  <c r="A348" i="63"/>
  <c r="A349" i="63"/>
  <c r="A350" i="63"/>
  <c r="A351" i="63"/>
  <c r="A352" i="63"/>
  <c r="A353" i="63"/>
  <c r="A354" i="63"/>
  <c r="A355" i="63"/>
  <c r="A356" i="63"/>
  <c r="A357" i="63"/>
  <c r="A358" i="63"/>
  <c r="A359" i="63"/>
  <c r="A360" i="63"/>
  <c r="A361" i="63"/>
  <c r="A362" i="63"/>
  <c r="A363" i="63"/>
  <c r="A364" i="63"/>
  <c r="A365" i="63"/>
  <c r="A366" i="63"/>
  <c r="A367" i="63"/>
  <c r="A368" i="63"/>
  <c r="A369" i="63"/>
  <c r="A370" i="63"/>
  <c r="A371" i="63"/>
  <c r="A372" i="63"/>
  <c r="A373" i="63"/>
  <c r="A374" i="63"/>
  <c r="A375" i="63"/>
  <c r="A376" i="63"/>
  <c r="A377" i="63"/>
  <c r="A378" i="63"/>
  <c r="A379" i="63"/>
  <c r="A380" i="63"/>
  <c r="A381" i="63"/>
  <c r="A382" i="63"/>
  <c r="A383" i="63"/>
  <c r="A384" i="63"/>
  <c r="A385" i="63"/>
  <c r="A386" i="63"/>
  <c r="A387" i="63"/>
  <c r="A388" i="63"/>
  <c r="A389" i="63"/>
  <c r="A390" i="63"/>
  <c r="A391" i="63"/>
  <c r="A392" i="63"/>
  <c r="A393" i="63"/>
  <c r="A394" i="63"/>
  <c r="A395" i="63"/>
  <c r="A396" i="63"/>
  <c r="A397" i="63"/>
  <c r="A398" i="63"/>
  <c r="A399" i="63"/>
  <c r="A400" i="63"/>
  <c r="A401" i="63"/>
  <c r="A402" i="63"/>
  <c r="A403" i="63"/>
  <c r="A404" i="63"/>
  <c r="A405" i="63"/>
  <c r="A406" i="63"/>
  <c r="A407" i="63"/>
  <c r="A408" i="63"/>
  <c r="A409" i="63"/>
  <c r="A410" i="63"/>
  <c r="A411" i="63"/>
  <c r="A412" i="63"/>
  <c r="A413" i="63"/>
  <c r="A414" i="63"/>
  <c r="A415" i="63"/>
  <c r="A416" i="63"/>
  <c r="A417" i="63"/>
  <c r="A418" i="63"/>
  <c r="A419" i="63"/>
  <c r="A420" i="63"/>
  <c r="A421" i="63"/>
  <c r="A422" i="63"/>
  <c r="A423" i="63"/>
  <c r="A424" i="63"/>
  <c r="A425" i="63"/>
  <c r="A426" i="63"/>
  <c r="A427" i="63"/>
  <c r="A428" i="63"/>
  <c r="A429" i="63"/>
  <c r="A430" i="63"/>
  <c r="A431" i="63"/>
  <c r="A432" i="63"/>
  <c r="A433" i="63"/>
  <c r="A434" i="63"/>
  <c r="A435" i="63"/>
  <c r="A436" i="63"/>
  <c r="A437" i="63"/>
  <c r="A438" i="63"/>
  <c r="A439" i="63"/>
  <c r="A440" i="63"/>
  <c r="A441" i="63"/>
  <c r="A442" i="63"/>
  <c r="A443" i="63"/>
  <c r="A444" i="63"/>
  <c r="A445" i="63"/>
  <c r="A446" i="63"/>
  <c r="A447" i="63"/>
  <c r="A448" i="63"/>
  <c r="A449" i="63"/>
  <c r="A450" i="63"/>
  <c r="A451" i="63"/>
  <c r="A452" i="63"/>
  <c r="A453" i="63"/>
  <c r="A454" i="63"/>
  <c r="A455" i="63"/>
  <c r="A456" i="63"/>
  <c r="A457" i="63"/>
  <c r="A458" i="63"/>
  <c r="A459" i="63"/>
  <c r="A460" i="63"/>
  <c r="A461" i="63"/>
  <c r="A462" i="63"/>
  <c r="A463" i="63"/>
  <c r="A464" i="63"/>
  <c r="A465" i="63"/>
  <c r="A466" i="63"/>
  <c r="A467" i="63"/>
  <c r="A468" i="63"/>
  <c r="A469" i="63"/>
  <c r="A470" i="63"/>
  <c r="A471" i="63"/>
  <c r="A472" i="63"/>
  <c r="A473" i="63"/>
  <c r="A474" i="63"/>
  <c r="A475" i="63"/>
  <c r="A476" i="63"/>
  <c r="A477" i="63"/>
  <c r="A478" i="63"/>
  <c r="A479" i="63"/>
  <c r="A480" i="63"/>
  <c r="A481" i="63"/>
  <c r="A482" i="63"/>
  <c r="A483" i="63"/>
  <c r="A484" i="63"/>
  <c r="A485" i="63"/>
  <c r="A486" i="63"/>
  <c r="A487" i="63"/>
  <c r="A488" i="63"/>
  <c r="A489" i="63"/>
  <c r="A490" i="63"/>
  <c r="A491" i="63"/>
  <c r="A492" i="63"/>
  <c r="A493" i="63"/>
  <c r="A494" i="63"/>
  <c r="A495" i="63"/>
  <c r="A496" i="63"/>
  <c r="A497" i="63"/>
  <c r="A498" i="63"/>
  <c r="A499" i="63"/>
  <c r="A500" i="63"/>
  <c r="A501" i="63"/>
  <c r="A502" i="63"/>
  <c r="A503" i="63"/>
  <c r="A504" i="63"/>
  <c r="A505" i="63"/>
  <c r="A506" i="63"/>
  <c r="A507" i="63"/>
  <c r="A508" i="63"/>
  <c r="A509" i="63"/>
  <c r="A510" i="63"/>
  <c r="A511" i="63"/>
  <c r="A512" i="63"/>
  <c r="A513" i="63"/>
  <c r="A514" i="63"/>
  <c r="A515" i="63"/>
  <c r="A516" i="63"/>
  <c r="A517" i="63"/>
  <c r="A518" i="63"/>
  <c r="A519" i="63"/>
  <c r="A520" i="63"/>
  <c r="A521" i="63"/>
  <c r="A522" i="63"/>
  <c r="A523" i="63"/>
  <c r="A524" i="63"/>
  <c r="A525" i="63"/>
  <c r="A526" i="63"/>
  <c r="A527" i="63"/>
  <c r="A528" i="63"/>
  <c r="A529" i="63"/>
  <c r="A530" i="63"/>
  <c r="A531" i="63"/>
  <c r="A532" i="63"/>
  <c r="A533" i="63"/>
  <c r="A534" i="63"/>
  <c r="A535" i="63"/>
  <c r="A536" i="63"/>
  <c r="A537" i="63"/>
  <c r="A538" i="63"/>
  <c r="A539" i="63"/>
  <c r="A540" i="63"/>
  <c r="A541" i="63"/>
  <c r="A542" i="63"/>
  <c r="A543" i="63"/>
  <c r="A544" i="63"/>
  <c r="A545" i="63"/>
  <c r="A546" i="63"/>
  <c r="A547" i="63"/>
  <c r="A548" i="63"/>
  <c r="A549" i="63"/>
  <c r="A550" i="63"/>
  <c r="A551" i="63"/>
  <c r="A552" i="63"/>
  <c r="A553" i="63"/>
  <c r="A554" i="63"/>
  <c r="A555" i="63"/>
  <c r="A556" i="63"/>
  <c r="A557" i="63"/>
  <c r="A558" i="63"/>
  <c r="A559" i="63"/>
  <c r="A560" i="63"/>
  <c r="A561" i="63"/>
  <c r="A562" i="63"/>
  <c r="A563" i="63"/>
  <c r="A564" i="63"/>
  <c r="A565" i="63"/>
  <c r="A566" i="63"/>
  <c r="A567" i="63"/>
  <c r="A568" i="63"/>
  <c r="A569" i="63"/>
  <c r="A570" i="63"/>
  <c r="A571" i="63"/>
  <c r="A572" i="63"/>
  <c r="A573" i="63"/>
  <c r="A574" i="63"/>
  <c r="A575" i="63"/>
  <c r="A576" i="63"/>
  <c r="A577" i="63"/>
  <c r="A578" i="63"/>
  <c r="A579" i="63"/>
  <c r="A580" i="63"/>
  <c r="A581" i="63"/>
  <c r="A582" i="63"/>
  <c r="A583" i="63"/>
  <c r="A584" i="63"/>
  <c r="A585" i="63"/>
  <c r="A586" i="63"/>
  <c r="A587" i="63"/>
  <c r="A588" i="63"/>
  <c r="A589" i="63"/>
  <c r="A590" i="63"/>
  <c r="A591" i="63"/>
  <c r="A592" i="63"/>
  <c r="A593" i="63"/>
  <c r="A594" i="63"/>
  <c r="A595" i="63"/>
  <c r="A596" i="63"/>
  <c r="A597" i="63"/>
  <c r="A598" i="63"/>
  <c r="A599" i="63"/>
  <c r="A600" i="63"/>
  <c r="A601" i="63"/>
  <c r="A602" i="63"/>
  <c r="A603" i="63"/>
  <c r="A604" i="63"/>
  <c r="A605" i="63"/>
  <c r="A606" i="63"/>
  <c r="A607" i="63"/>
  <c r="A608" i="63"/>
  <c r="A609" i="63"/>
  <c r="A610" i="63"/>
  <c r="A611" i="63"/>
  <c r="A612" i="63"/>
  <c r="A613" i="63"/>
  <c r="A614" i="63"/>
  <c r="A615" i="63"/>
  <c r="A616" i="63"/>
  <c r="A617" i="63"/>
  <c r="A618" i="63"/>
  <c r="A619" i="63"/>
  <c r="A620" i="63"/>
  <c r="A621" i="63"/>
  <c r="A622" i="63"/>
  <c r="A623" i="63"/>
  <c r="A624" i="63"/>
  <c r="A625" i="63"/>
  <c r="A626" i="63"/>
  <c r="A627" i="63"/>
  <c r="A628" i="63"/>
  <c r="A629" i="63"/>
  <c r="A630" i="63"/>
  <c r="A631" i="63"/>
  <c r="A632" i="63"/>
  <c r="A633" i="63"/>
  <c r="A634" i="63"/>
  <c r="A635" i="63"/>
  <c r="A636" i="63"/>
  <c r="A637" i="63"/>
  <c r="A638" i="63"/>
  <c r="A639" i="63"/>
  <c r="A640" i="63"/>
  <c r="A641" i="63"/>
  <c r="A642" i="63"/>
  <c r="A643" i="63"/>
  <c r="A644" i="63"/>
  <c r="A645" i="63"/>
  <c r="A646" i="63"/>
  <c r="A647" i="63"/>
  <c r="A648" i="63"/>
  <c r="A649" i="63"/>
  <c r="A650" i="63"/>
  <c r="A651" i="63"/>
  <c r="A652" i="63"/>
  <c r="A653" i="63"/>
  <c r="A654" i="63"/>
  <c r="A655" i="63"/>
  <c r="A656" i="63"/>
  <c r="A657" i="63"/>
  <c r="A658" i="63"/>
  <c r="A659" i="63"/>
  <c r="A660" i="63"/>
  <c r="A661" i="63"/>
  <c r="A662" i="63"/>
  <c r="A663" i="63"/>
  <c r="A664" i="63"/>
  <c r="A665" i="63"/>
  <c r="A666" i="63"/>
  <c r="A667" i="63"/>
  <c r="A668" i="63"/>
  <c r="A669" i="63"/>
  <c r="A670" i="63"/>
  <c r="A671" i="63"/>
  <c r="A672" i="63"/>
  <c r="A673" i="63"/>
  <c r="A674" i="63"/>
  <c r="A675" i="63"/>
  <c r="A676" i="63"/>
  <c r="A677" i="63"/>
  <c r="A678" i="63"/>
  <c r="A679" i="63"/>
  <c r="A680" i="63"/>
  <c r="A681" i="63"/>
  <c r="A682" i="63"/>
  <c r="A683" i="63"/>
  <c r="A684" i="63"/>
  <c r="A685" i="63"/>
  <c r="A686" i="63"/>
  <c r="A687" i="63"/>
  <c r="A688" i="63"/>
  <c r="A689" i="63"/>
  <c r="A690" i="63"/>
  <c r="A691" i="63"/>
  <c r="A692" i="63"/>
  <c r="A693" i="63"/>
  <c r="A694" i="63"/>
  <c r="A695" i="63"/>
  <c r="A696" i="63"/>
  <c r="A697" i="63"/>
  <c r="A698" i="63"/>
  <c r="A699" i="63"/>
  <c r="A700" i="63"/>
  <c r="A701" i="63"/>
  <c r="A702" i="63"/>
  <c r="A703" i="63"/>
  <c r="A705" i="65" l="1"/>
  <c r="A706" i="65"/>
  <c r="A707" i="65"/>
  <c r="A708" i="65"/>
  <c r="A709" i="65"/>
  <c r="A710" i="65"/>
  <c r="A711" i="65"/>
  <c r="A712" i="65"/>
  <c r="A713" i="65"/>
  <c r="A714" i="65"/>
  <c r="A715" i="65"/>
  <c r="A716" i="65"/>
  <c r="A717" i="65"/>
  <c r="A718" i="65"/>
  <c r="A719" i="65"/>
  <c r="A720" i="65"/>
  <c r="A721" i="65"/>
  <c r="A722" i="65"/>
  <c r="A723" i="65"/>
  <c r="A724" i="65"/>
  <c r="A725" i="65"/>
  <c r="A726" i="65"/>
  <c r="A727" i="65"/>
  <c r="A728" i="65"/>
  <c r="A729" i="65"/>
  <c r="A730" i="65"/>
  <c r="A731" i="65"/>
  <c r="A732" i="65"/>
  <c r="A733" i="65"/>
  <c r="A734" i="65"/>
  <c r="A705" i="64"/>
  <c r="A706" i="64"/>
  <c r="A707" i="64"/>
  <c r="A708" i="64"/>
  <c r="A709" i="64"/>
  <c r="A710" i="64"/>
  <c r="A711" i="64"/>
  <c r="A712" i="64"/>
  <c r="A713" i="64"/>
  <c r="A714" i="64"/>
  <c r="A715" i="64"/>
  <c r="A716" i="64"/>
  <c r="A717" i="64"/>
  <c r="A718" i="64"/>
  <c r="A719" i="64"/>
  <c r="A720" i="64"/>
  <c r="A721" i="64"/>
  <c r="A722" i="64"/>
  <c r="A723" i="64"/>
  <c r="A724" i="64"/>
  <c r="A725" i="64"/>
  <c r="A726" i="64"/>
  <c r="A727" i="64"/>
  <c r="A728" i="64"/>
  <c r="A729" i="64"/>
  <c r="A730" i="64"/>
  <c r="A731" i="64"/>
  <c r="A732" i="64"/>
  <c r="A733" i="64"/>
  <c r="A734" i="64"/>
  <c r="A674" i="65"/>
  <c r="A675" i="65"/>
  <c r="A676" i="65"/>
  <c r="A677" i="65"/>
  <c r="A678" i="65"/>
  <c r="A679" i="65"/>
  <c r="A680" i="65"/>
  <c r="A681" i="65"/>
  <c r="A682" i="65"/>
  <c r="A683" i="65"/>
  <c r="A684" i="65"/>
  <c r="A685" i="65"/>
  <c r="A686" i="65"/>
  <c r="A687" i="65"/>
  <c r="A688" i="65"/>
  <c r="A689" i="65"/>
  <c r="A690" i="65"/>
  <c r="A691" i="65"/>
  <c r="A692" i="65"/>
  <c r="A693" i="65"/>
  <c r="A694" i="65"/>
  <c r="A695" i="65"/>
  <c r="A696" i="65"/>
  <c r="A697" i="65"/>
  <c r="A698" i="65"/>
  <c r="A699" i="65"/>
  <c r="A700" i="65"/>
  <c r="A701" i="65"/>
  <c r="A702" i="65"/>
  <c r="A703" i="65"/>
  <c r="A704" i="65"/>
  <c r="A674" i="64"/>
  <c r="A675" i="64"/>
  <c r="A676" i="64"/>
  <c r="A677" i="64"/>
  <c r="A678" i="64"/>
  <c r="A679" i="64"/>
  <c r="A680" i="64"/>
  <c r="A681" i="64"/>
  <c r="A682" i="64"/>
  <c r="A683" i="64"/>
  <c r="A684" i="64"/>
  <c r="A685" i="64"/>
  <c r="A686" i="64"/>
  <c r="A687" i="64"/>
  <c r="A688" i="64"/>
  <c r="A689" i="64"/>
  <c r="A690" i="64"/>
  <c r="A691" i="64"/>
  <c r="A692" i="64"/>
  <c r="A693" i="64"/>
  <c r="A694" i="64"/>
  <c r="A695" i="64"/>
  <c r="A696" i="64"/>
  <c r="A697" i="64"/>
  <c r="A698" i="64"/>
  <c r="A699" i="64"/>
  <c r="A700" i="64"/>
  <c r="A701" i="64"/>
  <c r="A702" i="64"/>
  <c r="A703" i="64"/>
  <c r="A704" i="64"/>
  <c r="A100" i="62"/>
  <c r="A133" i="62"/>
  <c r="A134" i="62"/>
  <c r="A673" i="65"/>
  <c r="A672" i="65"/>
  <c r="A671" i="65"/>
  <c r="A670" i="65"/>
  <c r="A669" i="65"/>
  <c r="A668" i="65"/>
  <c r="A667" i="65"/>
  <c r="A666" i="65"/>
  <c r="A665" i="65"/>
  <c r="A664" i="65"/>
  <c r="A663" i="65"/>
  <c r="A662" i="65"/>
  <c r="A661" i="65"/>
  <c r="A660" i="65"/>
  <c r="A659" i="65"/>
  <c r="A658" i="65"/>
  <c r="A657" i="65"/>
  <c r="A656" i="65"/>
  <c r="A655" i="65"/>
  <c r="A654" i="65"/>
  <c r="A653" i="65"/>
  <c r="A652" i="65"/>
  <c r="A651" i="65"/>
  <c r="A650" i="65"/>
  <c r="A649" i="65"/>
  <c r="A648" i="65"/>
  <c r="A647" i="65"/>
  <c r="A646" i="65"/>
  <c r="A645" i="65"/>
  <c r="A644" i="65"/>
  <c r="A643" i="65"/>
  <c r="A642" i="65"/>
  <c r="A641" i="65"/>
  <c r="A640" i="65"/>
  <c r="A639" i="65"/>
  <c r="A638" i="65"/>
  <c r="A637" i="65"/>
  <c r="A636" i="65"/>
  <c r="A635" i="65"/>
  <c r="A634" i="65"/>
  <c r="A633" i="65"/>
  <c r="A632" i="65"/>
  <c r="A631" i="65"/>
  <c r="A630" i="65"/>
  <c r="A629" i="65"/>
  <c r="A628" i="65"/>
  <c r="A627" i="65"/>
  <c r="A626" i="65"/>
  <c r="A625" i="65"/>
  <c r="A624" i="65"/>
  <c r="A623" i="65"/>
  <c r="A622" i="65"/>
  <c r="A621" i="65"/>
  <c r="A620" i="65"/>
  <c r="A619" i="65"/>
  <c r="A618" i="65"/>
  <c r="A617" i="65"/>
  <c r="A616" i="65"/>
  <c r="A615" i="65"/>
  <c r="A614" i="65"/>
  <c r="A613" i="65"/>
  <c r="A612" i="65"/>
  <c r="A611" i="65"/>
  <c r="A610" i="65"/>
  <c r="A609" i="65"/>
  <c r="A608" i="65"/>
  <c r="A607" i="65"/>
  <c r="A606" i="65"/>
  <c r="A605" i="65"/>
  <c r="A604" i="65"/>
  <c r="A603" i="65"/>
  <c r="A602" i="65"/>
  <c r="A601" i="65"/>
  <c r="A600" i="65"/>
  <c r="A599" i="65"/>
  <c r="A598" i="65"/>
  <c r="A597" i="65"/>
  <c r="A596" i="65"/>
  <c r="A595" i="65"/>
  <c r="A594" i="65"/>
  <c r="A593" i="65"/>
  <c r="A592" i="65"/>
  <c r="A591" i="65"/>
  <c r="A590" i="65"/>
  <c r="A589" i="65"/>
  <c r="A588" i="65"/>
  <c r="A587" i="65"/>
  <c r="A586" i="65"/>
  <c r="A585" i="65"/>
  <c r="A584" i="65"/>
  <c r="A583" i="65"/>
  <c r="A582" i="65"/>
  <c r="A581" i="65"/>
  <c r="A580" i="65"/>
  <c r="A579" i="65"/>
  <c r="A578" i="65"/>
  <c r="A577" i="65"/>
  <c r="A576" i="65"/>
  <c r="A575" i="65"/>
  <c r="A574" i="65"/>
  <c r="A573" i="65"/>
  <c r="A572" i="65"/>
  <c r="A571" i="65"/>
  <c r="A570" i="65"/>
  <c r="A569" i="65"/>
  <c r="A568" i="65"/>
  <c r="A567" i="65"/>
  <c r="A566" i="65"/>
  <c r="A565" i="65"/>
  <c r="A564" i="65"/>
  <c r="A563" i="65"/>
  <c r="A562" i="65"/>
  <c r="A561" i="65"/>
  <c r="A560" i="65"/>
  <c r="A559" i="65"/>
  <c r="A558" i="65"/>
  <c r="A557" i="65"/>
  <c r="A556" i="65"/>
  <c r="A555" i="65"/>
  <c r="A554" i="65"/>
  <c r="A553" i="65"/>
  <c r="A552" i="65"/>
  <c r="A551" i="65"/>
  <c r="A550" i="65"/>
  <c r="A549" i="65"/>
  <c r="A548" i="65"/>
  <c r="A547" i="65"/>
  <c r="A546" i="65"/>
  <c r="A545" i="65"/>
  <c r="A544" i="65"/>
  <c r="A543" i="65"/>
  <c r="A542" i="65"/>
  <c r="A541" i="65"/>
  <c r="A540" i="65"/>
  <c r="A539" i="65"/>
  <c r="A538" i="65"/>
  <c r="A537" i="65"/>
  <c r="A536" i="65"/>
  <c r="A535" i="65"/>
  <c r="A534" i="65"/>
  <c r="A533" i="65"/>
  <c r="A532" i="65"/>
  <c r="A531" i="65"/>
  <c r="A530" i="65"/>
  <c r="A529" i="65"/>
  <c r="A528" i="65"/>
  <c r="A527" i="65"/>
  <c r="A526" i="65"/>
  <c r="A525" i="65"/>
  <c r="A524" i="65"/>
  <c r="A523" i="65"/>
  <c r="A522" i="65"/>
  <c r="A521" i="65"/>
  <c r="A520" i="65"/>
  <c r="A519" i="65"/>
  <c r="A518" i="65"/>
  <c r="A517" i="65"/>
  <c r="A516" i="65"/>
  <c r="A515" i="65"/>
  <c r="A514" i="65"/>
  <c r="A513" i="65"/>
  <c r="A512" i="65"/>
  <c r="A511" i="65"/>
  <c r="A510" i="65"/>
  <c r="A509" i="65"/>
  <c r="A508" i="65"/>
  <c r="A507" i="65"/>
  <c r="A506" i="65"/>
  <c r="A505" i="65"/>
  <c r="A504" i="65"/>
  <c r="A503" i="65"/>
  <c r="A502" i="65"/>
  <c r="A501" i="65"/>
  <c r="A500" i="65"/>
  <c r="A499" i="65"/>
  <c r="A498" i="65"/>
  <c r="A497" i="65"/>
  <c r="A496" i="65"/>
  <c r="A495" i="65"/>
  <c r="A494" i="65"/>
  <c r="A493" i="65"/>
  <c r="A492" i="65"/>
  <c r="A491" i="65"/>
  <c r="A490" i="65"/>
  <c r="A489" i="65"/>
  <c r="A488" i="65"/>
  <c r="A487" i="65"/>
  <c r="A486" i="65"/>
  <c r="A485" i="65"/>
  <c r="A484" i="65"/>
  <c r="A483" i="65"/>
  <c r="A482" i="65"/>
  <c r="A481" i="65"/>
  <c r="A480" i="65"/>
  <c r="A479" i="65"/>
  <c r="A478" i="65"/>
  <c r="A477" i="65"/>
  <c r="A476" i="65"/>
  <c r="A475" i="65"/>
  <c r="A474" i="65"/>
  <c r="A473" i="65"/>
  <c r="A472" i="65"/>
  <c r="A471" i="65"/>
  <c r="A470" i="65"/>
  <c r="A469" i="65"/>
  <c r="A468" i="65"/>
  <c r="A467" i="65"/>
  <c r="A466" i="65"/>
  <c r="A465" i="65"/>
  <c r="A464" i="65"/>
  <c r="A463" i="65"/>
  <c r="A462" i="65"/>
  <c r="A461" i="65"/>
  <c r="A460" i="65"/>
  <c r="A459" i="65"/>
  <c r="A458" i="65"/>
  <c r="A457" i="65"/>
  <c r="A456" i="65"/>
  <c r="A455" i="65"/>
  <c r="A454" i="65"/>
  <c r="A453" i="65"/>
  <c r="A452" i="65"/>
  <c r="A451" i="65"/>
  <c r="A450" i="65"/>
  <c r="A449" i="65"/>
  <c r="A448" i="65"/>
  <c r="A447" i="65"/>
  <c r="A446" i="65"/>
  <c r="A445" i="65"/>
  <c r="A444" i="65"/>
  <c r="A443" i="65"/>
  <c r="A442" i="65"/>
  <c r="A441" i="65"/>
  <c r="A440" i="65"/>
  <c r="A439" i="65"/>
  <c r="A438" i="65"/>
  <c r="A437" i="65"/>
  <c r="A436" i="65"/>
  <c r="A435" i="65"/>
  <c r="A434" i="65"/>
  <c r="A433" i="65"/>
  <c r="A432" i="65"/>
  <c r="A431" i="65"/>
  <c r="A430" i="65"/>
  <c r="A429" i="65"/>
  <c r="A428" i="65"/>
  <c r="A427" i="65"/>
  <c r="A426" i="65"/>
  <c r="A425" i="65"/>
  <c r="A424" i="65"/>
  <c r="A423" i="65"/>
  <c r="A422" i="65"/>
  <c r="A421" i="65"/>
  <c r="A420" i="65"/>
  <c r="A419" i="65"/>
  <c r="A418" i="65"/>
  <c r="A417" i="65"/>
  <c r="A416" i="65"/>
  <c r="A415" i="65"/>
  <c r="A414" i="65"/>
  <c r="A413" i="65"/>
  <c r="A412" i="65"/>
  <c r="A411" i="65"/>
  <c r="A410" i="65"/>
  <c r="A409" i="65"/>
  <c r="A408" i="65"/>
  <c r="A407" i="65"/>
  <c r="A406" i="65"/>
  <c r="A405" i="65"/>
  <c r="A404" i="65"/>
  <c r="A403" i="65"/>
  <c r="A402" i="65"/>
  <c r="A401" i="65"/>
  <c r="A400" i="65"/>
  <c r="A399" i="65"/>
  <c r="A398" i="65"/>
  <c r="A397" i="65"/>
  <c r="A396" i="65"/>
  <c r="A395" i="65"/>
  <c r="A394" i="65"/>
  <c r="A393" i="65"/>
  <c r="A392" i="65"/>
  <c r="A391" i="65"/>
  <c r="A390" i="65"/>
  <c r="A389" i="65"/>
  <c r="A388" i="65"/>
  <c r="A387" i="65"/>
  <c r="A386" i="65"/>
  <c r="A385" i="65"/>
  <c r="A384" i="65"/>
  <c r="A383" i="65"/>
  <c r="A382" i="65"/>
  <c r="A381" i="65"/>
  <c r="A380" i="65"/>
  <c r="A379" i="65"/>
  <c r="A378" i="65"/>
  <c r="A377" i="65"/>
  <c r="A376" i="65"/>
  <c r="A375" i="65"/>
  <c r="A374" i="65"/>
  <c r="A373" i="65"/>
  <c r="A372" i="65"/>
  <c r="A371" i="65"/>
  <c r="A370" i="65"/>
  <c r="A369" i="65"/>
  <c r="A368" i="65"/>
  <c r="A367" i="65"/>
  <c r="A366" i="65"/>
  <c r="A365" i="65"/>
  <c r="A364" i="65"/>
  <c r="A363" i="65"/>
  <c r="A362" i="65"/>
  <c r="A361" i="65"/>
  <c r="A360" i="65"/>
  <c r="A359" i="65"/>
  <c r="A358" i="65"/>
  <c r="A357" i="65"/>
  <c r="A356" i="65"/>
  <c r="A355" i="65"/>
  <c r="A354" i="65"/>
  <c r="A353" i="65"/>
  <c r="A352" i="65"/>
  <c r="A351" i="65"/>
  <c r="A350" i="65"/>
  <c r="A349" i="65"/>
  <c r="A348" i="65"/>
  <c r="A347" i="65"/>
  <c r="A346" i="65"/>
  <c r="A345" i="65"/>
  <c r="A344" i="65"/>
  <c r="A343" i="65"/>
  <c r="A342" i="65"/>
  <c r="A341" i="65"/>
  <c r="A340" i="65"/>
  <c r="A339" i="65"/>
  <c r="A338" i="65"/>
  <c r="A337" i="65"/>
  <c r="A336" i="65"/>
  <c r="A335" i="65"/>
  <c r="A334" i="65"/>
  <c r="A333" i="65"/>
  <c r="A332" i="65"/>
  <c r="A331" i="65"/>
  <c r="A330" i="65"/>
  <c r="A329" i="65"/>
  <c r="A328" i="65"/>
  <c r="A327" i="65"/>
  <c r="A326" i="65"/>
  <c r="A325" i="65"/>
  <c r="A324" i="65"/>
  <c r="A323" i="65"/>
  <c r="A322" i="65"/>
  <c r="A321" i="65"/>
  <c r="A320" i="65"/>
  <c r="A319" i="65"/>
  <c r="A318" i="65"/>
  <c r="A317" i="65"/>
  <c r="A316" i="65"/>
  <c r="A315" i="65"/>
  <c r="A314" i="65"/>
  <c r="A313" i="65"/>
  <c r="A312" i="65"/>
  <c r="A311" i="65"/>
  <c r="A310" i="65"/>
  <c r="A309" i="65"/>
  <c r="A308" i="65"/>
  <c r="A307" i="65"/>
  <c r="A306" i="65"/>
  <c r="A305" i="65"/>
  <c r="A304" i="65"/>
  <c r="A303" i="65"/>
  <c r="A302" i="65"/>
  <c r="A301" i="65"/>
  <c r="A300" i="65"/>
  <c r="A299" i="65"/>
  <c r="A298" i="65"/>
  <c r="A297" i="65"/>
  <c r="A296" i="65"/>
  <c r="A295" i="65"/>
  <c r="A294" i="65"/>
  <c r="A293" i="65"/>
  <c r="A292" i="65"/>
  <c r="A291" i="65"/>
  <c r="A290" i="65"/>
  <c r="A289" i="65"/>
  <c r="A288" i="65"/>
  <c r="A287" i="65"/>
  <c r="A286" i="65"/>
  <c r="A285" i="65"/>
  <c r="A284" i="65"/>
  <c r="A283" i="65"/>
  <c r="A282" i="65"/>
  <c r="A281" i="65"/>
  <c r="A280" i="65"/>
  <c r="A279" i="65"/>
  <c r="A278" i="65"/>
  <c r="A277" i="65"/>
  <c r="A276" i="65"/>
  <c r="A275" i="65"/>
  <c r="A274" i="65"/>
  <c r="A273" i="65"/>
  <c r="A272" i="65"/>
  <c r="A271" i="65"/>
  <c r="A270" i="65"/>
  <c r="A269" i="65"/>
  <c r="A268" i="65"/>
  <c r="A267" i="65"/>
  <c r="A266" i="65"/>
  <c r="A265" i="65"/>
  <c r="A264" i="65"/>
  <c r="A263" i="65"/>
  <c r="A262" i="65"/>
  <c r="A261" i="65"/>
  <c r="A260" i="65"/>
  <c r="A259" i="65"/>
  <c r="A258" i="65"/>
  <c r="A257" i="65"/>
  <c r="A256" i="65"/>
  <c r="A255" i="65"/>
  <c r="A254" i="65"/>
  <c r="A253" i="65"/>
  <c r="A252" i="65"/>
  <c r="A251" i="65"/>
  <c r="A250" i="65"/>
  <c r="A249" i="65"/>
  <c r="A248" i="65"/>
  <c r="A247" i="65"/>
  <c r="A246" i="65"/>
  <c r="A245" i="65"/>
  <c r="A244" i="65"/>
  <c r="A243" i="65"/>
  <c r="A242" i="65"/>
  <c r="A241" i="65"/>
  <c r="A240" i="65"/>
  <c r="A239" i="65"/>
  <c r="A238" i="65"/>
  <c r="A237" i="65"/>
  <c r="A236" i="65"/>
  <c r="A235" i="65"/>
  <c r="A234" i="65"/>
  <c r="A233" i="65"/>
  <c r="A232" i="65"/>
  <c r="A231" i="65"/>
  <c r="A230" i="65"/>
  <c r="A229" i="65"/>
  <c r="A228" i="65"/>
  <c r="A227" i="65"/>
  <c r="A226" i="65"/>
  <c r="A225" i="65"/>
  <c r="A224" i="65"/>
  <c r="A223" i="65"/>
  <c r="A222" i="65"/>
  <c r="A221" i="65"/>
  <c r="A220" i="65"/>
  <c r="A219" i="65"/>
  <c r="A218" i="65"/>
  <c r="A217" i="65"/>
  <c r="A216" i="65"/>
  <c r="A215" i="65"/>
  <c r="A214" i="65"/>
  <c r="A213" i="65"/>
  <c r="A212" i="65"/>
  <c r="A211" i="65"/>
  <c r="A210" i="65"/>
  <c r="A209" i="65"/>
  <c r="A208" i="65"/>
  <c r="A207" i="65"/>
  <c r="A206" i="65"/>
  <c r="A205" i="65"/>
  <c r="A204" i="65"/>
  <c r="A203" i="65"/>
  <c r="A202" i="65"/>
  <c r="A201" i="65"/>
  <c r="A200" i="65"/>
  <c r="A199" i="65"/>
  <c r="A198" i="65"/>
  <c r="A197" i="65"/>
  <c r="A196" i="65"/>
  <c r="A195" i="65"/>
  <c r="A194" i="65"/>
  <c r="A193" i="65"/>
  <c r="A192" i="65"/>
  <c r="A191" i="65"/>
  <c r="A190" i="65"/>
  <c r="A189" i="65"/>
  <c r="A188" i="65"/>
  <c r="A187" i="65"/>
  <c r="A186" i="65"/>
  <c r="A185" i="65"/>
  <c r="A184" i="65"/>
  <c r="A183" i="65"/>
  <c r="A182" i="65"/>
  <c r="A181" i="65"/>
  <c r="A180" i="65"/>
  <c r="A179" i="65"/>
  <c r="A178" i="65"/>
  <c r="A177" i="65"/>
  <c r="A176" i="65"/>
  <c r="A175" i="65"/>
  <c r="A174" i="65"/>
  <c r="A173" i="65"/>
  <c r="A172" i="65"/>
  <c r="A171" i="65"/>
  <c r="A170" i="65"/>
  <c r="A169" i="65"/>
  <c r="A168" i="65"/>
  <c r="A167" i="65"/>
  <c r="A166" i="65"/>
  <c r="A165" i="65"/>
  <c r="A164" i="65"/>
  <c r="A163" i="65"/>
  <c r="A162" i="65"/>
  <c r="A161" i="65"/>
  <c r="A160" i="65"/>
  <c r="A159" i="65"/>
  <c r="A158" i="65"/>
  <c r="A157" i="65"/>
  <c r="A156" i="65"/>
  <c r="A155" i="65"/>
  <c r="A154" i="65"/>
  <c r="A153" i="65"/>
  <c r="A152" i="65"/>
  <c r="A151" i="65"/>
  <c r="A150" i="65"/>
  <c r="A149" i="65"/>
  <c r="A148" i="65"/>
  <c r="A147" i="65"/>
  <c r="A146" i="65"/>
  <c r="A145" i="65"/>
  <c r="A144" i="65"/>
  <c r="A143" i="65"/>
  <c r="A142" i="65"/>
  <c r="A141" i="65"/>
  <c r="A140" i="65"/>
  <c r="A139" i="65"/>
  <c r="A138" i="65"/>
  <c r="A137" i="65"/>
  <c r="A136" i="65"/>
  <c r="A135" i="65"/>
  <c r="A134" i="65"/>
  <c r="A133" i="65"/>
  <c r="A132" i="65"/>
  <c r="A131" i="65"/>
  <c r="A130" i="65"/>
  <c r="A129" i="65"/>
  <c r="A128" i="65"/>
  <c r="A127" i="65"/>
  <c r="A126" i="65"/>
  <c r="A125" i="65"/>
  <c r="A124" i="65"/>
  <c r="A123" i="65"/>
  <c r="A122" i="65"/>
  <c r="A121" i="65"/>
  <c r="A120" i="65"/>
  <c r="A119" i="65"/>
  <c r="A118" i="65"/>
  <c r="A117" i="65"/>
  <c r="A116" i="65"/>
  <c r="A115" i="65"/>
  <c r="A114" i="65"/>
  <c r="A113" i="65"/>
  <c r="A112" i="65"/>
  <c r="A111" i="65"/>
  <c r="A110" i="65"/>
  <c r="A109" i="65"/>
  <c r="A108" i="65"/>
  <c r="A107" i="65"/>
  <c r="A106" i="65"/>
  <c r="A105" i="65"/>
  <c r="A104" i="65"/>
  <c r="A103" i="65"/>
  <c r="A102" i="65"/>
  <c r="A101" i="65"/>
  <c r="A100" i="65"/>
  <c r="A99" i="65"/>
  <c r="A98" i="65"/>
  <c r="A97" i="65"/>
  <c r="A96" i="65"/>
  <c r="A95" i="65"/>
  <c r="A94" i="65"/>
  <c r="A93" i="65"/>
  <c r="A92" i="65"/>
  <c r="A91" i="65"/>
  <c r="A90" i="65"/>
  <c r="A89" i="65"/>
  <c r="A88" i="65"/>
  <c r="A87" i="65"/>
  <c r="A86" i="65"/>
  <c r="A85" i="65"/>
  <c r="A84" i="65"/>
  <c r="A83" i="65"/>
  <c r="A82" i="65"/>
  <c r="A81" i="65"/>
  <c r="A80" i="65"/>
  <c r="A79" i="65"/>
  <c r="A78" i="65"/>
  <c r="A77" i="65"/>
  <c r="A76" i="65"/>
  <c r="A75" i="65"/>
  <c r="A74" i="65"/>
  <c r="A73" i="65"/>
  <c r="A72" i="65"/>
  <c r="A71" i="65"/>
  <c r="A70" i="65"/>
  <c r="A69" i="65"/>
  <c r="A68" i="65"/>
  <c r="A67" i="65"/>
  <c r="A66" i="65"/>
  <c r="A65" i="65"/>
  <c r="A64" i="65"/>
  <c r="A63" i="65"/>
  <c r="A62" i="65"/>
  <c r="A61" i="65"/>
  <c r="A60" i="65"/>
  <c r="A59" i="65"/>
  <c r="A58" i="65"/>
  <c r="A57" i="65"/>
  <c r="A56" i="65"/>
  <c r="A55" i="65"/>
  <c r="A54" i="65"/>
  <c r="A53" i="65"/>
  <c r="A52" i="65"/>
  <c r="A51" i="65"/>
  <c r="A50" i="65"/>
  <c r="A49" i="65"/>
  <c r="A48" i="65"/>
  <c r="A47" i="65"/>
  <c r="A46" i="65"/>
  <c r="A45" i="65"/>
  <c r="A44" i="65"/>
  <c r="A43" i="65"/>
  <c r="A42" i="65"/>
  <c r="A41" i="65"/>
  <c r="A40" i="65"/>
  <c r="A39" i="65"/>
  <c r="A38" i="65"/>
  <c r="A37" i="65"/>
  <c r="A36" i="65"/>
  <c r="A35" i="65"/>
  <c r="A34" i="65"/>
  <c r="A33" i="65"/>
  <c r="A32" i="65"/>
  <c r="A31" i="65"/>
  <c r="A30" i="65"/>
  <c r="A29" i="65"/>
  <c r="A28" i="65"/>
  <c r="A27" i="65"/>
  <c r="A26" i="65"/>
  <c r="A25" i="65"/>
  <c r="A24" i="65"/>
  <c r="A23" i="65"/>
  <c r="A22" i="65"/>
  <c r="A21" i="65"/>
  <c r="A20" i="65"/>
  <c r="A19" i="65"/>
  <c r="A18" i="65"/>
  <c r="A17" i="65"/>
  <c r="A16" i="65"/>
  <c r="A15" i="65"/>
  <c r="A14" i="65"/>
  <c r="A13" i="65"/>
  <c r="A12" i="65"/>
  <c r="A11" i="65"/>
  <c r="A10" i="65"/>
  <c r="A9" i="65"/>
  <c r="A8" i="65"/>
  <c r="A7" i="65"/>
  <c r="A6" i="65"/>
  <c r="A5" i="65"/>
  <c r="A4" i="65"/>
  <c r="A3" i="65"/>
  <c r="A2" i="65"/>
  <c r="A673" i="64"/>
  <c r="A672" i="64"/>
  <c r="A671" i="64"/>
  <c r="A670" i="64"/>
  <c r="A669" i="64"/>
  <c r="A668" i="64"/>
  <c r="A667" i="64"/>
  <c r="A666" i="64"/>
  <c r="A665" i="64"/>
  <c r="A664" i="64"/>
  <c r="A663" i="64"/>
  <c r="A662" i="64"/>
  <c r="A661" i="64"/>
  <c r="A660" i="64"/>
  <c r="A659" i="64"/>
  <c r="A658" i="64"/>
  <c r="A657" i="64"/>
  <c r="A656" i="64"/>
  <c r="A655" i="64"/>
  <c r="A654" i="64"/>
  <c r="A653" i="64"/>
  <c r="A652" i="64"/>
  <c r="A651" i="64"/>
  <c r="A650" i="64"/>
  <c r="A649" i="64"/>
  <c r="A648" i="64"/>
  <c r="A647" i="64"/>
  <c r="A646" i="64"/>
  <c r="A645" i="64"/>
  <c r="A644" i="64"/>
  <c r="A643" i="64"/>
  <c r="A642" i="64"/>
  <c r="A641" i="64"/>
  <c r="A640" i="64"/>
  <c r="A639" i="64"/>
  <c r="A638" i="64"/>
  <c r="A637" i="64"/>
  <c r="A636" i="64"/>
  <c r="A635" i="64"/>
  <c r="A634" i="64"/>
  <c r="A633" i="64"/>
  <c r="A632" i="64"/>
  <c r="A631" i="64"/>
  <c r="A630" i="64"/>
  <c r="A629" i="64"/>
  <c r="A628" i="64"/>
  <c r="A627" i="64"/>
  <c r="A626" i="64"/>
  <c r="A625" i="64"/>
  <c r="A624" i="64"/>
  <c r="A623" i="64"/>
  <c r="A622" i="64"/>
  <c r="A621" i="64"/>
  <c r="A620" i="64"/>
  <c r="A619" i="64"/>
  <c r="A618" i="64"/>
  <c r="A617" i="64"/>
  <c r="A616" i="64"/>
  <c r="A615" i="64"/>
  <c r="A614" i="64"/>
  <c r="A613" i="64"/>
  <c r="A612" i="64"/>
  <c r="A611" i="64"/>
  <c r="A610" i="64"/>
  <c r="A609" i="64"/>
  <c r="A608" i="64"/>
  <c r="A607" i="64"/>
  <c r="A606" i="64"/>
  <c r="A605" i="64"/>
  <c r="A604" i="64"/>
  <c r="A603" i="64"/>
  <c r="A602" i="64"/>
  <c r="A601" i="64"/>
  <c r="A600" i="64"/>
  <c r="A599" i="64"/>
  <c r="A598" i="64"/>
  <c r="A597" i="64"/>
  <c r="A596" i="64"/>
  <c r="A595" i="64"/>
  <c r="A594" i="64"/>
  <c r="A593" i="64"/>
  <c r="A592" i="64"/>
  <c r="A591" i="64"/>
  <c r="A590" i="64"/>
  <c r="A589" i="64"/>
  <c r="A588" i="64"/>
  <c r="A587" i="64"/>
  <c r="A586" i="64"/>
  <c r="A585" i="64"/>
  <c r="A584" i="64"/>
  <c r="A583" i="64"/>
  <c r="A582" i="64"/>
  <c r="A581" i="64"/>
  <c r="A580" i="64"/>
  <c r="A579" i="64"/>
  <c r="A578" i="64"/>
  <c r="A577" i="64"/>
  <c r="A576" i="64"/>
  <c r="A575" i="64"/>
  <c r="A574" i="64"/>
  <c r="A573" i="64"/>
  <c r="A572" i="64"/>
  <c r="A571" i="64"/>
  <c r="A570" i="64"/>
  <c r="A569" i="64"/>
  <c r="A568" i="64"/>
  <c r="A567" i="64"/>
  <c r="A566" i="64"/>
  <c r="A565" i="64"/>
  <c r="A564" i="64"/>
  <c r="A563" i="64"/>
  <c r="A562" i="64"/>
  <c r="A561" i="64"/>
  <c r="A560" i="64"/>
  <c r="A559" i="64"/>
  <c r="A558" i="64"/>
  <c r="A557" i="64"/>
  <c r="A556" i="64"/>
  <c r="A555" i="64"/>
  <c r="A554" i="64"/>
  <c r="A553" i="64"/>
  <c r="A552" i="64"/>
  <c r="A551" i="64"/>
  <c r="A550" i="64"/>
  <c r="A549" i="64"/>
  <c r="A548" i="64"/>
  <c r="A547" i="64"/>
  <c r="A546" i="64"/>
  <c r="A545" i="64"/>
  <c r="A544" i="64"/>
  <c r="A543" i="64"/>
  <c r="A542" i="64"/>
  <c r="A541" i="64"/>
  <c r="A540" i="64"/>
  <c r="A539" i="64"/>
  <c r="A538" i="64"/>
  <c r="A537" i="64"/>
  <c r="A536" i="64"/>
  <c r="A535" i="64"/>
  <c r="A534" i="64"/>
  <c r="A533" i="64"/>
  <c r="A532" i="64"/>
  <c r="A531" i="64"/>
  <c r="A530" i="64"/>
  <c r="A529" i="64"/>
  <c r="A528" i="64"/>
  <c r="A527" i="64"/>
  <c r="A526" i="64"/>
  <c r="A525" i="64"/>
  <c r="A524" i="64"/>
  <c r="A523" i="64"/>
  <c r="A522" i="64"/>
  <c r="A521" i="64"/>
  <c r="A520" i="64"/>
  <c r="A519" i="64"/>
  <c r="A518" i="64"/>
  <c r="A517" i="64"/>
  <c r="A516" i="64"/>
  <c r="A515" i="64"/>
  <c r="A514" i="64"/>
  <c r="A513" i="64"/>
  <c r="A512" i="64"/>
  <c r="A511" i="64"/>
  <c r="A510" i="64"/>
  <c r="A509" i="64"/>
  <c r="A508" i="64"/>
  <c r="A507" i="64"/>
  <c r="A506" i="64"/>
  <c r="A505" i="64"/>
  <c r="A504" i="64"/>
  <c r="A503" i="64"/>
  <c r="A502" i="64"/>
  <c r="A501" i="64"/>
  <c r="A500" i="64"/>
  <c r="A499" i="64"/>
  <c r="A498" i="64"/>
  <c r="A497" i="64"/>
  <c r="A496" i="64"/>
  <c r="A495" i="64"/>
  <c r="A494" i="64"/>
  <c r="A493" i="64"/>
  <c r="A492" i="64"/>
  <c r="A491" i="64"/>
  <c r="A490" i="64"/>
  <c r="A489" i="64"/>
  <c r="A488" i="64"/>
  <c r="A487" i="64"/>
  <c r="A486" i="64"/>
  <c r="A485" i="64"/>
  <c r="A484" i="64"/>
  <c r="A483" i="64"/>
  <c r="A482" i="64"/>
  <c r="A481" i="64"/>
  <c r="A480" i="64"/>
  <c r="A479" i="64"/>
  <c r="A478" i="64"/>
  <c r="A477" i="64"/>
  <c r="A476" i="64"/>
  <c r="A475" i="64"/>
  <c r="A474" i="64"/>
  <c r="A473" i="64"/>
  <c r="A472" i="64"/>
  <c r="A471" i="64"/>
  <c r="A470" i="64"/>
  <c r="A469" i="64"/>
  <c r="A468" i="64"/>
  <c r="A467" i="64"/>
  <c r="A466" i="64"/>
  <c r="A465" i="64"/>
  <c r="A464" i="64"/>
  <c r="A463" i="64"/>
  <c r="A462" i="64"/>
  <c r="A461" i="64"/>
  <c r="A460" i="64"/>
  <c r="A459" i="64"/>
  <c r="A458" i="64"/>
  <c r="A457" i="64"/>
  <c r="A456" i="64"/>
  <c r="A455" i="64"/>
  <c r="A454" i="64"/>
  <c r="A453" i="64"/>
  <c r="A452" i="64"/>
  <c r="A451" i="64"/>
  <c r="A450" i="64"/>
  <c r="A449" i="64"/>
  <c r="A448" i="64"/>
  <c r="A447" i="64"/>
  <c r="A446" i="64"/>
  <c r="A445" i="64"/>
  <c r="A444" i="64"/>
  <c r="A443" i="64"/>
  <c r="A442" i="64"/>
  <c r="A441" i="64"/>
  <c r="A440" i="64"/>
  <c r="A439" i="64"/>
  <c r="A438" i="64"/>
  <c r="A437" i="64"/>
  <c r="A436" i="64"/>
  <c r="A435" i="64"/>
  <c r="A434" i="64"/>
  <c r="A433" i="64"/>
  <c r="A432" i="64"/>
  <c r="A431" i="64"/>
  <c r="A430" i="64"/>
  <c r="A429" i="64"/>
  <c r="A428" i="64"/>
  <c r="A427" i="64"/>
  <c r="A426" i="64"/>
  <c r="A425" i="64"/>
  <c r="A424" i="64"/>
  <c r="A423" i="64"/>
  <c r="A422" i="64"/>
  <c r="A421" i="64"/>
  <c r="A420" i="64"/>
  <c r="A419" i="64"/>
  <c r="A418" i="64"/>
  <c r="A417" i="64"/>
  <c r="A416" i="64"/>
  <c r="A415" i="64"/>
  <c r="A414" i="64"/>
  <c r="A413" i="64"/>
  <c r="A412" i="64"/>
  <c r="A411" i="64"/>
  <c r="A410" i="64"/>
  <c r="A409" i="64"/>
  <c r="A408" i="64"/>
  <c r="A407" i="64"/>
  <c r="A406" i="64"/>
  <c r="A405" i="64"/>
  <c r="A404" i="64"/>
  <c r="A403" i="64"/>
  <c r="A402" i="64"/>
  <c r="A401" i="64"/>
  <c r="A400" i="64"/>
  <c r="A399" i="64"/>
  <c r="A398" i="64"/>
  <c r="A397" i="64"/>
  <c r="A396" i="64"/>
  <c r="A395" i="64"/>
  <c r="A394" i="64"/>
  <c r="A393" i="64"/>
  <c r="A392" i="64"/>
  <c r="A391" i="64"/>
  <c r="A390" i="64"/>
  <c r="A389" i="64"/>
  <c r="A388" i="64"/>
  <c r="A387" i="64"/>
  <c r="A386" i="64"/>
  <c r="A385" i="64"/>
  <c r="A384" i="64"/>
  <c r="A383" i="64"/>
  <c r="A382" i="64"/>
  <c r="A381" i="64"/>
  <c r="A380" i="64"/>
  <c r="A379" i="64"/>
  <c r="A378" i="64"/>
  <c r="A377" i="64"/>
  <c r="A376" i="64"/>
  <c r="A375" i="64"/>
  <c r="A374" i="64"/>
  <c r="A373" i="64"/>
  <c r="A372" i="64"/>
  <c r="A371" i="64"/>
  <c r="A370" i="64"/>
  <c r="A369" i="64"/>
  <c r="A368" i="64"/>
  <c r="A367" i="64"/>
  <c r="A366" i="64"/>
  <c r="A365" i="64"/>
  <c r="A364" i="64"/>
  <c r="A363" i="64"/>
  <c r="A362" i="64"/>
  <c r="A361" i="64"/>
  <c r="A360" i="64"/>
  <c r="A359" i="64"/>
  <c r="A358" i="64"/>
  <c r="A357" i="64"/>
  <c r="A356" i="64"/>
  <c r="A355" i="64"/>
  <c r="A354" i="64"/>
  <c r="A353" i="64"/>
  <c r="A352" i="64"/>
  <c r="A351" i="64"/>
  <c r="A350" i="64"/>
  <c r="A349" i="64"/>
  <c r="A348" i="64"/>
  <c r="A347" i="64"/>
  <c r="A346" i="64"/>
  <c r="A345" i="64"/>
  <c r="A344" i="64"/>
  <c r="A343" i="64"/>
  <c r="A342" i="64"/>
  <c r="A341" i="64"/>
  <c r="A340" i="64"/>
  <c r="A339" i="64"/>
  <c r="A338" i="64"/>
  <c r="A337" i="64"/>
  <c r="A336" i="64"/>
  <c r="A335" i="64"/>
  <c r="A334" i="64"/>
  <c r="A333" i="64"/>
  <c r="A332" i="64"/>
  <c r="A331" i="64"/>
  <c r="A330" i="64"/>
  <c r="A329" i="64"/>
  <c r="A328" i="64"/>
  <c r="A327" i="64"/>
  <c r="A326" i="64"/>
  <c r="A325" i="64"/>
  <c r="A324" i="64"/>
  <c r="A323" i="64"/>
  <c r="A322" i="64"/>
  <c r="A321" i="64"/>
  <c r="A320" i="64"/>
  <c r="A319" i="64"/>
  <c r="A318" i="64"/>
  <c r="A317" i="64"/>
  <c r="A316" i="64"/>
  <c r="A315" i="64"/>
  <c r="A314" i="64"/>
  <c r="A313" i="64"/>
  <c r="A312" i="64"/>
  <c r="A311" i="64"/>
  <c r="A310" i="64"/>
  <c r="A309" i="64"/>
  <c r="A308" i="64"/>
  <c r="A307" i="64"/>
  <c r="A306" i="64"/>
  <c r="A305" i="64"/>
  <c r="A304" i="64"/>
  <c r="A303" i="64"/>
  <c r="A302" i="64"/>
  <c r="A301" i="64"/>
  <c r="A300" i="64"/>
  <c r="A299" i="64"/>
  <c r="A298" i="64"/>
  <c r="A297" i="64"/>
  <c r="A296" i="64"/>
  <c r="A295" i="64"/>
  <c r="A294" i="64"/>
  <c r="A293" i="64"/>
  <c r="A292" i="64"/>
  <c r="A291" i="64"/>
  <c r="A290" i="64"/>
  <c r="A289" i="64"/>
  <c r="A288" i="64"/>
  <c r="A287" i="64"/>
  <c r="A286" i="64"/>
  <c r="A285" i="64"/>
  <c r="A284" i="64"/>
  <c r="A283" i="64"/>
  <c r="A282" i="64"/>
  <c r="A281" i="64"/>
  <c r="A280" i="64"/>
  <c r="A279" i="64"/>
  <c r="A278" i="64"/>
  <c r="A277" i="64"/>
  <c r="A276" i="64"/>
  <c r="A275" i="64"/>
  <c r="A274" i="64"/>
  <c r="A273" i="64"/>
  <c r="A272" i="64"/>
  <c r="A271" i="64"/>
  <c r="A270" i="64"/>
  <c r="A269" i="64"/>
  <c r="A268" i="64"/>
  <c r="A267" i="64"/>
  <c r="A266" i="64"/>
  <c r="A265" i="64"/>
  <c r="A264" i="64"/>
  <c r="A263" i="64"/>
  <c r="A262" i="64"/>
  <c r="A261" i="64"/>
  <c r="A260" i="64"/>
  <c r="A259" i="64"/>
  <c r="A258" i="64"/>
  <c r="A257" i="64"/>
  <c r="A256" i="64"/>
  <c r="A255" i="64"/>
  <c r="A254" i="64"/>
  <c r="A253" i="64"/>
  <c r="A252" i="64"/>
  <c r="A251" i="64"/>
  <c r="A250" i="64"/>
  <c r="A249" i="64"/>
  <c r="A248" i="64"/>
  <c r="A247" i="64"/>
  <c r="A246" i="64"/>
  <c r="A245" i="64"/>
  <c r="A244" i="64"/>
  <c r="A243" i="64"/>
  <c r="A242" i="64"/>
  <c r="A241" i="64"/>
  <c r="A240" i="64"/>
  <c r="A239" i="64"/>
  <c r="A238" i="64"/>
  <c r="A237" i="64"/>
  <c r="A236" i="64"/>
  <c r="A235" i="64"/>
  <c r="A234" i="64"/>
  <c r="A233" i="64"/>
  <c r="A232" i="64"/>
  <c r="A231" i="64"/>
  <c r="A230" i="64"/>
  <c r="A229" i="64"/>
  <c r="A228" i="64"/>
  <c r="A227" i="64"/>
  <c r="A226" i="64"/>
  <c r="A225" i="64"/>
  <c r="A224" i="64"/>
  <c r="A223" i="64"/>
  <c r="A222" i="64"/>
  <c r="A221" i="64"/>
  <c r="A220" i="64"/>
  <c r="A219" i="64"/>
  <c r="A218" i="64"/>
  <c r="A217" i="64"/>
  <c r="A216" i="64"/>
  <c r="A215" i="64"/>
  <c r="A214" i="64"/>
  <c r="A213" i="64"/>
  <c r="A212" i="64"/>
  <c r="A211" i="64"/>
  <c r="A210" i="64"/>
  <c r="A209" i="64"/>
  <c r="A208" i="64"/>
  <c r="A207" i="64"/>
  <c r="A206" i="64"/>
  <c r="A205" i="64"/>
  <c r="A204" i="64"/>
  <c r="A203" i="64"/>
  <c r="A202" i="64"/>
  <c r="A201" i="64"/>
  <c r="A200" i="64"/>
  <c r="A199" i="64"/>
  <c r="A198" i="64"/>
  <c r="A197" i="64"/>
  <c r="A196" i="64"/>
  <c r="A195" i="64"/>
  <c r="A194" i="64"/>
  <c r="A193" i="64"/>
  <c r="A192" i="64"/>
  <c r="A191" i="64"/>
  <c r="A190" i="64"/>
  <c r="A189" i="64"/>
  <c r="A188" i="64"/>
  <c r="A187" i="64"/>
  <c r="A186" i="64"/>
  <c r="A185" i="64"/>
  <c r="A184" i="64"/>
  <c r="A183" i="64"/>
  <c r="A182" i="64"/>
  <c r="A181" i="64"/>
  <c r="A180" i="64"/>
  <c r="A179" i="64"/>
  <c r="A178" i="64"/>
  <c r="A177" i="64"/>
  <c r="A176" i="64"/>
  <c r="A175" i="64"/>
  <c r="A174" i="64"/>
  <c r="A173" i="64"/>
  <c r="A172" i="64"/>
  <c r="A171" i="64"/>
  <c r="A170" i="64"/>
  <c r="A169" i="64"/>
  <c r="A168" i="64"/>
  <c r="A167" i="64"/>
  <c r="A166" i="64"/>
  <c r="A165" i="64"/>
  <c r="A164" i="64"/>
  <c r="A163" i="64"/>
  <c r="A162" i="64"/>
  <c r="A161" i="64"/>
  <c r="A160" i="64"/>
  <c r="A159" i="64"/>
  <c r="A158" i="64"/>
  <c r="A157" i="64"/>
  <c r="A156" i="64"/>
  <c r="A155" i="64"/>
  <c r="A154" i="64"/>
  <c r="A153" i="64"/>
  <c r="A152" i="64"/>
  <c r="A151" i="64"/>
  <c r="A150" i="64"/>
  <c r="A149" i="64"/>
  <c r="A148" i="64"/>
  <c r="A147" i="64"/>
  <c r="A146" i="64"/>
  <c r="A145" i="64"/>
  <c r="A144" i="64"/>
  <c r="A143" i="64"/>
  <c r="A142" i="64"/>
  <c r="A141" i="64"/>
  <c r="A140" i="64"/>
  <c r="A139" i="64"/>
  <c r="A138" i="64"/>
  <c r="A137" i="64"/>
  <c r="A136" i="64"/>
  <c r="A135" i="64"/>
  <c r="A134" i="64"/>
  <c r="A133" i="64"/>
  <c r="A132" i="64"/>
  <c r="A131" i="64"/>
  <c r="A130" i="64"/>
  <c r="A129" i="64"/>
  <c r="A128" i="64"/>
  <c r="A127" i="64"/>
  <c r="A126" i="64"/>
  <c r="A125" i="64"/>
  <c r="A124" i="64"/>
  <c r="A123" i="64"/>
  <c r="A122" i="64"/>
  <c r="A121" i="64"/>
  <c r="A120" i="64"/>
  <c r="A119" i="64"/>
  <c r="A118" i="64"/>
  <c r="A117" i="64"/>
  <c r="A116" i="64"/>
  <c r="A115" i="64"/>
  <c r="A114" i="64"/>
  <c r="A113" i="64"/>
  <c r="A112" i="64"/>
  <c r="A111" i="64"/>
  <c r="A110" i="64"/>
  <c r="A109" i="64"/>
  <c r="A108" i="64"/>
  <c r="A107" i="64"/>
  <c r="A106" i="64"/>
  <c r="A105" i="64"/>
  <c r="A104" i="64"/>
  <c r="A103" i="64"/>
  <c r="A102" i="64"/>
  <c r="A101" i="64"/>
  <c r="A100" i="64"/>
  <c r="A99" i="64"/>
  <c r="A98" i="64"/>
  <c r="A97" i="64"/>
  <c r="A96" i="64"/>
  <c r="A95" i="64"/>
  <c r="A94" i="64"/>
  <c r="A93" i="64"/>
  <c r="A92" i="64"/>
  <c r="A91" i="64"/>
  <c r="A90" i="64"/>
  <c r="A89" i="64"/>
  <c r="A88" i="64"/>
  <c r="A87" i="64"/>
  <c r="A86" i="64"/>
  <c r="A85" i="64"/>
  <c r="A84" i="64"/>
  <c r="A83" i="64"/>
  <c r="A82" i="64"/>
  <c r="A81" i="64"/>
  <c r="A80" i="64"/>
  <c r="A79" i="64"/>
  <c r="A78" i="64"/>
  <c r="A77" i="64"/>
  <c r="A76" i="64"/>
  <c r="A75" i="64"/>
  <c r="A74" i="64"/>
  <c r="A73" i="64"/>
  <c r="A72" i="64"/>
  <c r="A71" i="64"/>
  <c r="A70" i="64"/>
  <c r="A69" i="64"/>
  <c r="A68" i="64"/>
  <c r="A67" i="64"/>
  <c r="A66" i="64"/>
  <c r="A65" i="64"/>
  <c r="A64" i="64"/>
  <c r="A63" i="64"/>
  <c r="A62" i="64"/>
  <c r="A61" i="64"/>
  <c r="A60" i="64"/>
  <c r="A59" i="64"/>
  <c r="A58" i="64"/>
  <c r="A57" i="64"/>
  <c r="A56" i="64"/>
  <c r="A55" i="64"/>
  <c r="A54" i="64"/>
  <c r="A53" i="64"/>
  <c r="A52" i="64"/>
  <c r="A51" i="64"/>
  <c r="A50" i="64"/>
  <c r="A49" i="64"/>
  <c r="A48" i="64"/>
  <c r="A47" i="64"/>
  <c r="A46" i="64"/>
  <c r="A45" i="64"/>
  <c r="A44" i="64"/>
  <c r="A43" i="64"/>
  <c r="A42" i="64"/>
  <c r="A41" i="64"/>
  <c r="A40" i="64"/>
  <c r="A39" i="64"/>
  <c r="A3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7" i="64"/>
  <c r="A6" i="64"/>
  <c r="A5" i="64"/>
  <c r="A4" i="64"/>
  <c r="A3" i="64"/>
  <c r="A2" i="64"/>
  <c r="J26" i="16" l="1"/>
  <c r="C32" i="74" l="1"/>
  <c r="A92" i="74"/>
  <c r="B109" i="74"/>
  <c r="B114" i="74"/>
  <c r="B119" i="74"/>
  <c r="C29" i="52"/>
  <c r="A96" i="52"/>
  <c r="C96" i="52"/>
  <c r="C85" i="52"/>
  <c r="A91" i="52"/>
  <c r="A85" i="52"/>
  <c r="C91" i="52"/>
  <c r="S107" i="62"/>
  <c r="S140" i="62"/>
  <c r="S74" i="62"/>
  <c r="C33" i="16" l="1"/>
  <c r="AB58" i="52" l="1"/>
  <c r="P74" i="52"/>
  <c r="M72" i="52"/>
  <c r="J68" i="52"/>
  <c r="G64" i="52"/>
  <c r="D60" i="52"/>
  <c r="J27" i="52"/>
  <c r="AB54" i="52"/>
  <c r="AB70" i="52"/>
  <c r="Y50" i="52"/>
  <c r="Y66" i="52"/>
  <c r="V46" i="52"/>
  <c r="V62" i="52"/>
  <c r="V78" i="52"/>
  <c r="S58" i="52"/>
  <c r="S74" i="52"/>
  <c r="P54" i="52"/>
  <c r="P70" i="52"/>
  <c r="M50" i="52"/>
  <c r="M66" i="52"/>
  <c r="J46" i="52"/>
  <c r="J62" i="52"/>
  <c r="J78" i="52"/>
  <c r="G58" i="52"/>
  <c r="G74" i="52"/>
  <c r="D54" i="52"/>
  <c r="D70" i="52"/>
  <c r="V42" i="52"/>
  <c r="Y40" i="52"/>
  <c r="G27" i="52"/>
  <c r="AB56" i="52"/>
  <c r="AB72" i="52"/>
  <c r="Y52" i="52"/>
  <c r="Y68" i="52"/>
  <c r="V48" i="52"/>
  <c r="V64" i="52"/>
  <c r="S44" i="52"/>
  <c r="S60" i="52"/>
  <c r="S76" i="52"/>
  <c r="P56" i="52"/>
  <c r="P72" i="52"/>
  <c r="M52" i="52"/>
  <c r="M68" i="52"/>
  <c r="J48" i="52"/>
  <c r="J64" i="52"/>
  <c r="G44" i="52"/>
  <c r="G60" i="52"/>
  <c r="G76" i="52"/>
  <c r="D56" i="52"/>
  <c r="D72" i="52"/>
  <c r="S42" i="52"/>
  <c r="S40" i="52"/>
  <c r="AB27" i="52"/>
  <c r="D27" i="52"/>
  <c r="AB74" i="52"/>
  <c r="Y54" i="52"/>
  <c r="Y70" i="52"/>
  <c r="V50" i="52"/>
  <c r="V66" i="52"/>
  <c r="S46" i="52"/>
  <c r="S62" i="52"/>
  <c r="S78" i="52"/>
  <c r="P58" i="52"/>
  <c r="M54" i="52"/>
  <c r="M70" i="52"/>
  <c r="J50" i="52"/>
  <c r="J66" i="52"/>
  <c r="G46" i="52"/>
  <c r="G62" i="52"/>
  <c r="G78" i="52"/>
  <c r="D58" i="52"/>
  <c r="D74" i="52"/>
  <c r="P42" i="52"/>
  <c r="P40" i="52"/>
  <c r="Y27" i="52"/>
  <c r="AB44" i="52"/>
  <c r="AB60" i="52"/>
  <c r="AB76" i="52"/>
  <c r="Y56" i="52"/>
  <c r="Y72" i="52"/>
  <c r="V52" i="52"/>
  <c r="V68" i="52"/>
  <c r="S48" i="52"/>
  <c r="S64" i="52"/>
  <c r="P44" i="52"/>
  <c r="P60" i="52"/>
  <c r="P76" i="52"/>
  <c r="M56" i="52"/>
  <c r="J52" i="52"/>
  <c r="G48" i="52"/>
  <c r="D44" i="52"/>
  <c r="D76" i="52"/>
  <c r="AB50" i="52"/>
  <c r="Y46" i="52"/>
  <c r="Y78" i="52"/>
  <c r="V74" i="52"/>
  <c r="S70" i="52"/>
  <c r="P66" i="52"/>
  <c r="M62" i="52"/>
  <c r="J58" i="52"/>
  <c r="G54" i="52"/>
  <c r="D50" i="52"/>
  <c r="D42" i="52"/>
  <c r="M40" i="52"/>
  <c r="AB52" i="52"/>
  <c r="Y48" i="52"/>
  <c r="V44" i="52"/>
  <c r="V76" i="52"/>
  <c r="S72" i="52"/>
  <c r="P68" i="52"/>
  <c r="M64" i="52"/>
  <c r="J60" i="52"/>
  <c r="G56" i="52"/>
  <c r="D52" i="52"/>
  <c r="AB42" i="52"/>
  <c r="J40" i="52"/>
  <c r="V27" i="52"/>
  <c r="W27" i="52" s="1"/>
  <c r="AB62" i="52"/>
  <c r="Y58" i="52"/>
  <c r="V54" i="52"/>
  <c r="S50" i="52"/>
  <c r="P46" i="52"/>
  <c r="P78" i="52"/>
  <c r="M74" i="52"/>
  <c r="J70" i="52"/>
  <c r="G66" i="52"/>
  <c r="D62" i="52"/>
  <c r="Y42" i="52"/>
  <c r="G40" i="52"/>
  <c r="S27" i="52"/>
  <c r="AB64" i="52"/>
  <c r="Y60" i="52"/>
  <c r="V56" i="52"/>
  <c r="S52" i="52"/>
  <c r="P48" i="52"/>
  <c r="M44" i="52"/>
  <c r="M76" i="52"/>
  <c r="J72" i="52"/>
  <c r="G68" i="52"/>
  <c r="D64" i="52"/>
  <c r="M42" i="52"/>
  <c r="D40" i="52"/>
  <c r="P27" i="52"/>
  <c r="AB66" i="52"/>
  <c r="Y62" i="52"/>
  <c r="V58" i="52"/>
  <c r="S54" i="52"/>
  <c r="P50" i="52"/>
  <c r="M46" i="52"/>
  <c r="M78" i="52"/>
  <c r="J74" i="52"/>
  <c r="G70" i="52"/>
  <c r="D66" i="52"/>
  <c r="J42" i="52"/>
  <c r="M27" i="52"/>
  <c r="AB68" i="52"/>
  <c r="Y64" i="52"/>
  <c r="V60" i="52"/>
  <c r="S56" i="52"/>
  <c r="P52" i="52"/>
  <c r="M48" i="52"/>
  <c r="J44" i="52"/>
  <c r="J76" i="52"/>
  <c r="G72" i="52"/>
  <c r="D68" i="52"/>
  <c r="G42" i="52"/>
  <c r="AB46" i="52"/>
  <c r="AB78" i="52"/>
  <c r="Y74" i="52"/>
  <c r="V70" i="52"/>
  <c r="S66" i="52"/>
  <c r="P62" i="52"/>
  <c r="M58" i="52"/>
  <c r="J54" i="52"/>
  <c r="G50" i="52"/>
  <c r="D46" i="52"/>
  <c r="AB40" i="52"/>
  <c r="AB48" i="52"/>
  <c r="Y44" i="52"/>
  <c r="Y76" i="52"/>
  <c r="V72" i="52"/>
  <c r="S68" i="52"/>
  <c r="P64" i="52"/>
  <c r="M60" i="52"/>
  <c r="J56" i="52"/>
  <c r="G52" i="52"/>
  <c r="D48" i="52"/>
  <c r="D78" i="52"/>
  <c r="V40" i="52"/>
  <c r="S29" i="52"/>
  <c r="P29" i="52"/>
  <c r="J29" i="52"/>
  <c r="M29" i="52"/>
  <c r="G29" i="52"/>
  <c r="AB29" i="52"/>
  <c r="D29" i="52"/>
  <c r="Y29" i="52"/>
  <c r="V29" i="52"/>
  <c r="C34" i="16"/>
  <c r="C35" i="16" s="1"/>
  <c r="B33" i="16"/>
  <c r="C5" i="52" l="1"/>
  <c r="B2" i="52"/>
  <c r="N32" i="74"/>
  <c r="Y8" i="52"/>
  <c r="O32" i="74"/>
  <c r="H113" i="74"/>
  <c r="D118" i="74"/>
  <c r="K32" i="74"/>
  <c r="H118" i="74"/>
  <c r="H32" i="74"/>
  <c r="E30" i="74"/>
  <c r="E32" i="74"/>
  <c r="O30" i="74"/>
  <c r="D108" i="74"/>
  <c r="N30" i="74"/>
  <c r="H30" i="74"/>
  <c r="H108" i="74"/>
  <c r="K30" i="74"/>
  <c r="D113" i="74"/>
  <c r="H119" i="74"/>
  <c r="O82" i="74"/>
  <c r="E82" i="74"/>
  <c r="H80" i="74"/>
  <c r="K78" i="74"/>
  <c r="N76" i="74"/>
  <c r="O74" i="74"/>
  <c r="E74" i="74"/>
  <c r="H72" i="74"/>
  <c r="K70" i="74"/>
  <c r="N68" i="74"/>
  <c r="O66" i="74"/>
  <c r="E66" i="74"/>
  <c r="H64" i="74"/>
  <c r="K62" i="74"/>
  <c r="N60" i="74"/>
  <c r="O58" i="74"/>
  <c r="E58" i="74"/>
  <c r="H56" i="74"/>
  <c r="K54" i="74"/>
  <c r="N52" i="74"/>
  <c r="O50" i="74"/>
  <c r="E50" i="74"/>
  <c r="H48" i="74"/>
  <c r="K46" i="74"/>
  <c r="N44" i="74"/>
  <c r="O80" i="74"/>
  <c r="N74" i="74"/>
  <c r="H70" i="74"/>
  <c r="O64" i="74"/>
  <c r="K60" i="74"/>
  <c r="H54" i="74"/>
  <c r="N50" i="74"/>
  <c r="H46" i="74"/>
  <c r="H82" i="74"/>
  <c r="K80" i="74"/>
  <c r="N78" i="74"/>
  <c r="O76" i="74"/>
  <c r="E76" i="74"/>
  <c r="H74" i="74"/>
  <c r="K72" i="74"/>
  <c r="N70" i="74"/>
  <c r="O68" i="74"/>
  <c r="E68" i="74"/>
  <c r="H66" i="74"/>
  <c r="K64" i="74"/>
  <c r="N62" i="74"/>
  <c r="O60" i="74"/>
  <c r="E60" i="74"/>
  <c r="H58" i="74"/>
  <c r="K56" i="74"/>
  <c r="N54" i="74"/>
  <c r="O52" i="74"/>
  <c r="E52" i="74"/>
  <c r="H50" i="74"/>
  <c r="K48" i="74"/>
  <c r="N46" i="74"/>
  <c r="O44" i="74"/>
  <c r="E44" i="74"/>
  <c r="E80" i="74"/>
  <c r="K76" i="74"/>
  <c r="E72" i="74"/>
  <c r="N66" i="74"/>
  <c r="H62" i="74"/>
  <c r="O56" i="74"/>
  <c r="K52" i="74"/>
  <c r="E48" i="74"/>
  <c r="K82" i="74"/>
  <c r="N80" i="74"/>
  <c r="O78" i="74"/>
  <c r="E78" i="74"/>
  <c r="H76" i="74"/>
  <c r="K74" i="74"/>
  <c r="N72" i="74"/>
  <c r="O70" i="74"/>
  <c r="E70" i="74"/>
  <c r="H68" i="74"/>
  <c r="K66" i="74"/>
  <c r="N64" i="74"/>
  <c r="O62" i="74"/>
  <c r="E62" i="74"/>
  <c r="H60" i="74"/>
  <c r="K58" i="74"/>
  <c r="N56" i="74"/>
  <c r="O54" i="74"/>
  <c r="E54" i="74"/>
  <c r="H52" i="74"/>
  <c r="K50" i="74"/>
  <c r="N48" i="74"/>
  <c r="O46" i="74"/>
  <c r="E46" i="74"/>
  <c r="H44" i="74"/>
  <c r="N82" i="74"/>
  <c r="H78" i="74"/>
  <c r="O72" i="74"/>
  <c r="K68" i="74"/>
  <c r="E64" i="74"/>
  <c r="N58" i="74"/>
  <c r="E56" i="74"/>
  <c r="O48" i="74"/>
  <c r="K44" i="74"/>
  <c r="H109" i="74"/>
  <c r="H114" i="74"/>
  <c r="D114" i="74"/>
  <c r="D109" i="74"/>
  <c r="D119" i="74"/>
  <c r="E29" i="52"/>
  <c r="D91" i="52" s="1"/>
  <c r="E27" i="52"/>
  <c r="F28" i="52" s="1"/>
  <c r="H27" i="52"/>
  <c r="I28" i="52" s="1"/>
  <c r="W29" i="52"/>
  <c r="V91" i="52" s="1"/>
  <c r="Z29" i="52"/>
  <c r="Y91" i="52" s="1"/>
  <c r="T29" i="52"/>
  <c r="S85" i="52" s="1"/>
  <c r="K29" i="52"/>
  <c r="H29" i="52"/>
  <c r="Q29" i="52"/>
  <c r="Q27" i="52"/>
  <c r="K27" i="52"/>
  <c r="X28" i="52"/>
  <c r="W28" i="52"/>
  <c r="N27" i="52"/>
  <c r="Z27" i="52"/>
  <c r="T27" i="52"/>
  <c r="N29" i="52"/>
  <c r="C162" i="62"/>
  <c r="A162" i="62" s="1"/>
  <c r="C154" i="62"/>
  <c r="A154" i="62" s="1"/>
  <c r="C146" i="62"/>
  <c r="A146" i="62" s="1"/>
  <c r="C138" i="62"/>
  <c r="A138" i="62" s="1"/>
  <c r="C128" i="62"/>
  <c r="A128" i="62" s="1"/>
  <c r="C120" i="62"/>
  <c r="A120" i="62" s="1"/>
  <c r="C112" i="62"/>
  <c r="A112" i="62" s="1"/>
  <c r="C104" i="62"/>
  <c r="A104" i="62" s="1"/>
  <c r="C161" i="62"/>
  <c r="A161" i="62" s="1"/>
  <c r="C153" i="62"/>
  <c r="A153" i="62" s="1"/>
  <c r="C145" i="62"/>
  <c r="A145" i="62" s="1"/>
  <c r="C137" i="62"/>
  <c r="A137" i="62" s="1"/>
  <c r="C127" i="62"/>
  <c r="A127" i="62" s="1"/>
  <c r="C119" i="62"/>
  <c r="A119" i="62" s="1"/>
  <c r="C111" i="62"/>
  <c r="A111" i="62" s="1"/>
  <c r="C103" i="62"/>
  <c r="A103" i="62" s="1"/>
  <c r="C135" i="62"/>
  <c r="A135" i="62" s="1"/>
  <c r="C117" i="62"/>
  <c r="A117" i="62" s="1"/>
  <c r="C158" i="62"/>
  <c r="A158" i="62" s="1"/>
  <c r="C132" i="62"/>
  <c r="A132" i="62" s="1"/>
  <c r="C124" i="62"/>
  <c r="A124" i="62" s="1"/>
  <c r="C108" i="62"/>
  <c r="A108" i="62" s="1"/>
  <c r="C157" i="62"/>
  <c r="A157" i="62" s="1"/>
  <c r="C141" i="62"/>
  <c r="A141" i="62" s="1"/>
  <c r="C115" i="62"/>
  <c r="A115" i="62" s="1"/>
  <c r="C164" i="62"/>
  <c r="A164" i="62" s="1"/>
  <c r="C148" i="62"/>
  <c r="A148" i="62" s="1"/>
  <c r="C130" i="62"/>
  <c r="A130" i="62" s="1"/>
  <c r="C114" i="62"/>
  <c r="A114" i="62" s="1"/>
  <c r="C163" i="62"/>
  <c r="A163" i="62" s="1"/>
  <c r="C147" i="62"/>
  <c r="A147" i="62" s="1"/>
  <c r="C129" i="62"/>
  <c r="A129" i="62" s="1"/>
  <c r="C113" i="62"/>
  <c r="A113" i="62" s="1"/>
  <c r="C160" i="62"/>
  <c r="A160" i="62" s="1"/>
  <c r="C152" i="62"/>
  <c r="A152" i="62" s="1"/>
  <c r="C144" i="62"/>
  <c r="A144" i="62" s="1"/>
  <c r="C136" i="62"/>
  <c r="A136" i="62" s="1"/>
  <c r="C126" i="62"/>
  <c r="A126" i="62" s="1"/>
  <c r="C118" i="62"/>
  <c r="A118" i="62" s="1"/>
  <c r="C110" i="62"/>
  <c r="A110" i="62" s="1"/>
  <c r="C102" i="62"/>
  <c r="A102" i="62" s="1"/>
  <c r="C159" i="62"/>
  <c r="A159" i="62" s="1"/>
  <c r="C151" i="62"/>
  <c r="A151" i="62" s="1"/>
  <c r="C143" i="62"/>
  <c r="A143" i="62" s="1"/>
  <c r="C125" i="62"/>
  <c r="A125" i="62" s="1"/>
  <c r="C109" i="62"/>
  <c r="A109" i="62" s="1"/>
  <c r="C150" i="62"/>
  <c r="A150" i="62" s="1"/>
  <c r="C142" i="62"/>
  <c r="A142" i="62" s="1"/>
  <c r="C116" i="62"/>
  <c r="A116" i="62" s="1"/>
  <c r="C165" i="62"/>
  <c r="A165" i="62" s="1"/>
  <c r="C149" i="62"/>
  <c r="A149" i="62" s="1"/>
  <c r="C131" i="62"/>
  <c r="A131" i="62" s="1"/>
  <c r="C123" i="62"/>
  <c r="A123" i="62" s="1"/>
  <c r="C107" i="62"/>
  <c r="A107" i="62" s="1"/>
  <c r="C156" i="62"/>
  <c r="A156" i="62" s="1"/>
  <c r="C140" i="62"/>
  <c r="A140" i="62" s="1"/>
  <c r="C122" i="62"/>
  <c r="A122" i="62" s="1"/>
  <c r="C106" i="62"/>
  <c r="A106" i="62" s="1"/>
  <c r="C155" i="62"/>
  <c r="A155" i="62" s="1"/>
  <c r="C139" i="62"/>
  <c r="A139" i="62" s="1"/>
  <c r="C121" i="62"/>
  <c r="A121" i="62" s="1"/>
  <c r="C105" i="62"/>
  <c r="A105" i="62" s="1"/>
  <c r="C69" i="62"/>
  <c r="C82" i="62"/>
  <c r="C74" i="62"/>
  <c r="C70" i="62"/>
  <c r="C90" i="62"/>
  <c r="C86" i="62"/>
  <c r="C94" i="62"/>
  <c r="C91" i="62"/>
  <c r="C73" i="62"/>
  <c r="C77" i="62"/>
  <c r="C80" i="62"/>
  <c r="C87" i="62"/>
  <c r="C89" i="62"/>
  <c r="A89" i="62" s="1"/>
  <c r="C83" i="62"/>
  <c r="C85" i="62"/>
  <c r="C71" i="62"/>
  <c r="C79" i="62"/>
  <c r="C95" i="62"/>
  <c r="C92" i="62"/>
  <c r="C75" i="62"/>
  <c r="C98" i="62"/>
  <c r="A98" i="62" s="1"/>
  <c r="C99" i="62"/>
  <c r="C96" i="62"/>
  <c r="C78" i="62"/>
  <c r="C81" i="62"/>
  <c r="C93" i="62"/>
  <c r="C76" i="62"/>
  <c r="C97" i="62"/>
  <c r="C72" i="62"/>
  <c r="C84" i="62"/>
  <c r="C88" i="62"/>
  <c r="B34" i="16"/>
  <c r="G15" i="16"/>
  <c r="G16" i="16" s="1"/>
  <c r="G17" i="16" s="1"/>
  <c r="G130" i="62" l="1"/>
  <c r="P130" i="62" s="1"/>
  <c r="G98" i="62"/>
  <c r="P98" i="62" s="1"/>
  <c r="H165" i="62"/>
  <c r="G89" i="62"/>
  <c r="P89" i="62" s="1"/>
  <c r="F52" i="74"/>
  <c r="F53" i="74" s="1"/>
  <c r="S101" i="62"/>
  <c r="S134" i="62"/>
  <c r="S68" i="62"/>
  <c r="A91" i="62"/>
  <c r="F62" i="74"/>
  <c r="G63" i="74" s="1"/>
  <c r="L60" i="74"/>
  <c r="M61" i="74" s="1"/>
  <c r="L52" i="74"/>
  <c r="M53" i="74" s="1"/>
  <c r="L74" i="74"/>
  <c r="L75" i="74" s="1"/>
  <c r="L32" i="74"/>
  <c r="L33" i="74" s="1"/>
  <c r="F46" i="74"/>
  <c r="G47" i="74" s="1"/>
  <c r="I74" i="74"/>
  <c r="J75" i="74" s="1"/>
  <c r="I60" i="74"/>
  <c r="I61" i="74" s="1"/>
  <c r="F32" i="74"/>
  <c r="G33" i="74" s="1"/>
  <c r="F70" i="74"/>
  <c r="G71" i="74" s="1"/>
  <c r="F78" i="74"/>
  <c r="F79" i="74" s="1"/>
  <c r="F68" i="74"/>
  <c r="G69" i="74" s="1"/>
  <c r="F54" i="74"/>
  <c r="G55" i="74" s="1"/>
  <c r="I68" i="74"/>
  <c r="J69" i="74" s="1"/>
  <c r="I52" i="74"/>
  <c r="I53" i="74" s="1"/>
  <c r="I76" i="74"/>
  <c r="I77" i="74" s="1"/>
  <c r="L68" i="74"/>
  <c r="L69" i="74" s="1"/>
  <c r="L50" i="74"/>
  <c r="M51" i="74" s="1"/>
  <c r="I82" i="74"/>
  <c r="J83" i="74" s="1"/>
  <c r="I58" i="74"/>
  <c r="I59" i="74" s="1"/>
  <c r="E118" i="74"/>
  <c r="E108" i="74"/>
  <c r="I78" i="74"/>
  <c r="J79" i="74" s="1"/>
  <c r="L76" i="74"/>
  <c r="L77" i="74" s="1"/>
  <c r="E113" i="74"/>
  <c r="F30" i="74"/>
  <c r="I66" i="74"/>
  <c r="I67" i="74" s="1"/>
  <c r="L30" i="74"/>
  <c r="I32" i="74"/>
  <c r="F56" i="74"/>
  <c r="G57" i="74" s="1"/>
  <c r="I30" i="74"/>
  <c r="F60" i="74"/>
  <c r="F61" i="74" s="1"/>
  <c r="I50" i="74"/>
  <c r="J51" i="74" s="1"/>
  <c r="F76" i="74"/>
  <c r="F77" i="74" s="1"/>
  <c r="E114" i="74"/>
  <c r="E119" i="74"/>
  <c r="F64" i="74"/>
  <c r="F65" i="74" s="1"/>
  <c r="L66" i="74"/>
  <c r="M67" i="74" s="1"/>
  <c r="E109" i="74"/>
  <c r="I44" i="74"/>
  <c r="L82" i="74"/>
  <c r="F72" i="74"/>
  <c r="L64" i="74"/>
  <c r="I70" i="74"/>
  <c r="F50" i="74"/>
  <c r="I56" i="74"/>
  <c r="L62" i="74"/>
  <c r="F82" i="74"/>
  <c r="F44" i="74"/>
  <c r="F48" i="74"/>
  <c r="L56" i="74"/>
  <c r="I46" i="74"/>
  <c r="I48" i="74"/>
  <c r="L54" i="74"/>
  <c r="F74" i="74"/>
  <c r="I80" i="74"/>
  <c r="L44" i="74"/>
  <c r="L61" i="74"/>
  <c r="I62" i="74"/>
  <c r="F80" i="74"/>
  <c r="L48" i="74"/>
  <c r="L80" i="74"/>
  <c r="L46" i="74"/>
  <c r="F66" i="74"/>
  <c r="I72" i="74"/>
  <c r="L78" i="74"/>
  <c r="L58" i="74"/>
  <c r="L72" i="74"/>
  <c r="I54" i="74"/>
  <c r="F58" i="74"/>
  <c r="I64" i="74"/>
  <c r="L70" i="74"/>
  <c r="D96" i="52"/>
  <c r="E30" i="52"/>
  <c r="F30" i="52"/>
  <c r="F91" i="52" s="1"/>
  <c r="D85" i="52"/>
  <c r="A92" i="62"/>
  <c r="Y96" i="52"/>
  <c r="V96" i="52"/>
  <c r="V85" i="52"/>
  <c r="S96" i="52"/>
  <c r="H28" i="52"/>
  <c r="E28" i="52"/>
  <c r="Z30" i="52"/>
  <c r="Y85" i="52"/>
  <c r="AA30" i="52"/>
  <c r="AA91" i="52" s="1"/>
  <c r="X30" i="52"/>
  <c r="X91" i="52" s="1"/>
  <c r="W30" i="52"/>
  <c r="M91" i="52"/>
  <c r="G91" i="52"/>
  <c r="J91" i="52"/>
  <c r="U30" i="52"/>
  <c r="U91" i="52" s="1"/>
  <c r="S91" i="52"/>
  <c r="P91" i="52"/>
  <c r="T30" i="52"/>
  <c r="M85" i="52"/>
  <c r="M96" i="52"/>
  <c r="P96" i="52"/>
  <c r="P85" i="52"/>
  <c r="G96" i="52"/>
  <c r="G85" i="52"/>
  <c r="K30" i="52"/>
  <c r="J96" i="52"/>
  <c r="J85" i="52"/>
  <c r="L30" i="52"/>
  <c r="L91" i="52" s="1"/>
  <c r="I30" i="52"/>
  <c r="H30" i="52"/>
  <c r="H85" i="52" s="1"/>
  <c r="O30" i="52"/>
  <c r="O91" i="52" s="1"/>
  <c r="N30" i="52"/>
  <c r="O28" i="52"/>
  <c r="N28" i="52"/>
  <c r="T28" i="52"/>
  <c r="U28" i="52"/>
  <c r="L28" i="52"/>
  <c r="K28" i="52"/>
  <c r="Z28" i="52"/>
  <c r="AA28" i="52"/>
  <c r="R28" i="52"/>
  <c r="Q28" i="52"/>
  <c r="R30" i="52"/>
  <c r="R91" i="52" s="1"/>
  <c r="Q30" i="52"/>
  <c r="K163" i="62"/>
  <c r="L163" i="62"/>
  <c r="G163" i="62"/>
  <c r="P163" i="62" s="1"/>
  <c r="H163" i="62"/>
  <c r="I163" i="62"/>
  <c r="E163" i="62"/>
  <c r="F163" i="62"/>
  <c r="J163" i="62"/>
  <c r="M163" i="62"/>
  <c r="L136" i="62"/>
  <c r="E136" i="62"/>
  <c r="M136" i="62"/>
  <c r="H136" i="62"/>
  <c r="I136" i="62"/>
  <c r="J136" i="62"/>
  <c r="F136" i="62"/>
  <c r="G136" i="62"/>
  <c r="P136" i="62" s="1"/>
  <c r="K136" i="62"/>
  <c r="H156" i="62"/>
  <c r="I156" i="62"/>
  <c r="L156" i="62"/>
  <c r="E156" i="62"/>
  <c r="M156" i="62"/>
  <c r="F156" i="62"/>
  <c r="K156" i="62"/>
  <c r="G156" i="62"/>
  <c r="P156" i="62" s="1"/>
  <c r="J156" i="62"/>
  <c r="J150" i="62"/>
  <c r="K150" i="62"/>
  <c r="F150" i="62"/>
  <c r="G150" i="62"/>
  <c r="P150" i="62" s="1"/>
  <c r="H150" i="62"/>
  <c r="E150" i="62"/>
  <c r="M150" i="62"/>
  <c r="I150" i="62"/>
  <c r="L150" i="62"/>
  <c r="K147" i="62"/>
  <c r="L147" i="62"/>
  <c r="G147" i="62"/>
  <c r="P147" i="62" s="1"/>
  <c r="H147" i="62"/>
  <c r="I147" i="62"/>
  <c r="E147" i="62"/>
  <c r="F147" i="62"/>
  <c r="J147" i="62"/>
  <c r="M147" i="62"/>
  <c r="E157" i="62"/>
  <c r="M157" i="62"/>
  <c r="F157" i="62"/>
  <c r="I157" i="62"/>
  <c r="J157" i="62"/>
  <c r="K157" i="62"/>
  <c r="G157" i="62"/>
  <c r="P157" i="62" s="1"/>
  <c r="H157" i="62"/>
  <c r="L157" i="62"/>
  <c r="I137" i="62"/>
  <c r="J137" i="62"/>
  <c r="E137" i="62"/>
  <c r="M137" i="62"/>
  <c r="F137" i="62"/>
  <c r="G137" i="62"/>
  <c r="P137" i="62" s="1"/>
  <c r="H137" i="62"/>
  <c r="K137" i="62"/>
  <c r="L137" i="62"/>
  <c r="F138" i="62"/>
  <c r="G138" i="62"/>
  <c r="P138" i="62" s="1"/>
  <c r="J138" i="62"/>
  <c r="K138" i="62"/>
  <c r="L138" i="62"/>
  <c r="I138" i="62"/>
  <c r="E138" i="62"/>
  <c r="H138" i="62"/>
  <c r="M138" i="62"/>
  <c r="K155" i="62"/>
  <c r="L155" i="62"/>
  <c r="G155" i="62"/>
  <c r="P155" i="62" s="1"/>
  <c r="H155" i="62"/>
  <c r="I155" i="62"/>
  <c r="E155" i="62"/>
  <c r="F155" i="62"/>
  <c r="J155" i="62"/>
  <c r="M155" i="62"/>
  <c r="E149" i="62"/>
  <c r="M149" i="62"/>
  <c r="F149" i="62"/>
  <c r="I149" i="62"/>
  <c r="J149" i="62"/>
  <c r="K149" i="62"/>
  <c r="G149" i="62"/>
  <c r="P149" i="62" s="1"/>
  <c r="H149" i="62"/>
  <c r="L149" i="62"/>
  <c r="G151" i="62"/>
  <c r="P151" i="62" s="1"/>
  <c r="H151" i="62"/>
  <c r="K151" i="62"/>
  <c r="L151" i="62"/>
  <c r="E151" i="62"/>
  <c r="M151" i="62"/>
  <c r="F151" i="62"/>
  <c r="I151" i="62"/>
  <c r="J151" i="62"/>
  <c r="L152" i="62"/>
  <c r="E152" i="62"/>
  <c r="M152" i="62"/>
  <c r="H152" i="62"/>
  <c r="I152" i="62"/>
  <c r="J152" i="62"/>
  <c r="G152" i="62"/>
  <c r="P152" i="62" s="1"/>
  <c r="K152" i="62"/>
  <c r="F152" i="62"/>
  <c r="H148" i="62"/>
  <c r="I148" i="62"/>
  <c r="L148" i="62"/>
  <c r="E148" i="62"/>
  <c r="M148" i="62"/>
  <c r="F148" i="62"/>
  <c r="J148" i="62"/>
  <c r="K148" i="62"/>
  <c r="G148" i="62"/>
  <c r="P148" i="62" s="1"/>
  <c r="J158" i="62"/>
  <c r="K158" i="62"/>
  <c r="F158" i="62"/>
  <c r="G158" i="62"/>
  <c r="P158" i="62" s="1"/>
  <c r="H158" i="62"/>
  <c r="E158" i="62"/>
  <c r="I158" i="62"/>
  <c r="L158" i="62"/>
  <c r="M158" i="62"/>
  <c r="I145" i="62"/>
  <c r="J145" i="62"/>
  <c r="E145" i="62"/>
  <c r="M145" i="62"/>
  <c r="F145" i="62"/>
  <c r="G145" i="62"/>
  <c r="P145" i="62" s="1"/>
  <c r="H145" i="62"/>
  <c r="K145" i="62"/>
  <c r="L145" i="62"/>
  <c r="F146" i="62"/>
  <c r="G146" i="62"/>
  <c r="P146" i="62" s="1"/>
  <c r="J146" i="62"/>
  <c r="K146" i="62"/>
  <c r="L146" i="62"/>
  <c r="H146" i="62"/>
  <c r="E146" i="62"/>
  <c r="I146" i="62"/>
  <c r="M146" i="62"/>
  <c r="E165" i="62"/>
  <c r="M165" i="62"/>
  <c r="F165" i="62"/>
  <c r="I165" i="62"/>
  <c r="J165" i="62"/>
  <c r="K165" i="62"/>
  <c r="L165" i="62"/>
  <c r="G165" i="62"/>
  <c r="P165" i="62" s="1"/>
  <c r="G159" i="62"/>
  <c r="P159" i="62" s="1"/>
  <c r="H159" i="62"/>
  <c r="K159" i="62"/>
  <c r="L159" i="62"/>
  <c r="E159" i="62"/>
  <c r="M159" i="62"/>
  <c r="F159" i="62"/>
  <c r="I159" i="62"/>
  <c r="J159" i="62"/>
  <c r="L160" i="62"/>
  <c r="E160" i="62"/>
  <c r="M160" i="62"/>
  <c r="H160" i="62"/>
  <c r="I160" i="62"/>
  <c r="J160" i="62"/>
  <c r="K160" i="62"/>
  <c r="F160" i="62"/>
  <c r="G160" i="62"/>
  <c r="P160" i="62" s="1"/>
  <c r="H164" i="62"/>
  <c r="I164" i="62"/>
  <c r="L164" i="62"/>
  <c r="E164" i="62"/>
  <c r="M164" i="62"/>
  <c r="F164" i="62"/>
  <c r="G164" i="62"/>
  <c r="P164" i="62" s="1"/>
  <c r="J164" i="62"/>
  <c r="K164" i="62"/>
  <c r="I153" i="62"/>
  <c r="J153" i="62"/>
  <c r="E153" i="62"/>
  <c r="M153" i="62"/>
  <c r="F153" i="62"/>
  <c r="G153" i="62"/>
  <c r="P153" i="62" s="1"/>
  <c r="H153" i="62"/>
  <c r="K153" i="62"/>
  <c r="L153" i="62"/>
  <c r="F154" i="62"/>
  <c r="G154" i="62"/>
  <c r="P154" i="62" s="1"/>
  <c r="J154" i="62"/>
  <c r="K154" i="62"/>
  <c r="L154" i="62"/>
  <c r="I154" i="62"/>
  <c r="E154" i="62"/>
  <c r="M154" i="62"/>
  <c r="H154" i="62"/>
  <c r="H140" i="62"/>
  <c r="I140" i="62"/>
  <c r="L140" i="62"/>
  <c r="E140" i="62"/>
  <c r="M140" i="62"/>
  <c r="F140" i="62"/>
  <c r="K140" i="62"/>
  <c r="J140" i="62"/>
  <c r="G140" i="62"/>
  <c r="P140" i="62" s="1"/>
  <c r="J142" i="62"/>
  <c r="K142" i="62"/>
  <c r="F142" i="62"/>
  <c r="G142" i="62"/>
  <c r="P142" i="62" s="1"/>
  <c r="H142" i="62"/>
  <c r="I142" i="62"/>
  <c r="L142" i="62"/>
  <c r="M142" i="62"/>
  <c r="E142" i="62"/>
  <c r="E141" i="62"/>
  <c r="M141" i="62"/>
  <c r="F141" i="62"/>
  <c r="I141" i="62"/>
  <c r="J141" i="62"/>
  <c r="K141" i="62"/>
  <c r="G141" i="62"/>
  <c r="P141" i="62" s="1"/>
  <c r="H141" i="62"/>
  <c r="L141" i="62"/>
  <c r="K139" i="62"/>
  <c r="L139" i="62"/>
  <c r="G139" i="62"/>
  <c r="P139" i="62" s="1"/>
  <c r="H139" i="62"/>
  <c r="I139" i="62"/>
  <c r="F139" i="62"/>
  <c r="J139" i="62"/>
  <c r="M139" i="62"/>
  <c r="E139" i="62"/>
  <c r="G143" i="62"/>
  <c r="P143" i="62" s="1"/>
  <c r="H143" i="62"/>
  <c r="K143" i="62"/>
  <c r="L143" i="62"/>
  <c r="E143" i="62"/>
  <c r="M143" i="62"/>
  <c r="F143" i="62"/>
  <c r="I143" i="62"/>
  <c r="J143" i="62"/>
  <c r="L144" i="62"/>
  <c r="E144" i="62"/>
  <c r="M144" i="62"/>
  <c r="H144" i="62"/>
  <c r="I144" i="62"/>
  <c r="J144" i="62"/>
  <c r="G144" i="62"/>
  <c r="P144" i="62" s="1"/>
  <c r="F144" i="62"/>
  <c r="K144" i="62"/>
  <c r="J135" i="62"/>
  <c r="I135" i="62"/>
  <c r="F135" i="62"/>
  <c r="M135" i="62"/>
  <c r="E135" i="62"/>
  <c r="L135" i="62"/>
  <c r="K135" i="62"/>
  <c r="H135" i="62"/>
  <c r="G135" i="62"/>
  <c r="P135" i="62" s="1"/>
  <c r="I161" i="62"/>
  <c r="J161" i="62"/>
  <c r="E161" i="62"/>
  <c r="M161" i="62"/>
  <c r="F161" i="62"/>
  <c r="G161" i="62"/>
  <c r="P161" i="62" s="1"/>
  <c r="H161" i="62"/>
  <c r="K161" i="62"/>
  <c r="L161" i="62"/>
  <c r="F162" i="62"/>
  <c r="G162" i="62"/>
  <c r="P162" i="62" s="1"/>
  <c r="J162" i="62"/>
  <c r="K162" i="62"/>
  <c r="L162" i="62"/>
  <c r="E162" i="62"/>
  <c r="I162" i="62"/>
  <c r="M162" i="62"/>
  <c r="H162" i="62"/>
  <c r="F110" i="62"/>
  <c r="G110" i="62"/>
  <c r="P110" i="62" s="1"/>
  <c r="J110" i="62"/>
  <c r="K110" i="62"/>
  <c r="L110" i="62"/>
  <c r="I110" i="62"/>
  <c r="M110" i="62"/>
  <c r="H110" i="62"/>
  <c r="E110" i="62"/>
  <c r="I129" i="62"/>
  <c r="J129" i="62"/>
  <c r="M129" i="62"/>
  <c r="G129" i="62"/>
  <c r="P129" i="62" s="1"/>
  <c r="H129" i="62"/>
  <c r="F129" i="62"/>
  <c r="K129" i="62"/>
  <c r="E129" i="62"/>
  <c r="L129" i="62"/>
  <c r="E103" i="62"/>
  <c r="F103" i="62"/>
  <c r="K103" i="62"/>
  <c r="L103" i="62"/>
  <c r="M103" i="62"/>
  <c r="H103" i="62"/>
  <c r="G103" i="62"/>
  <c r="P103" i="62" s="1"/>
  <c r="I103" i="62"/>
  <c r="J103" i="62"/>
  <c r="I104" i="62"/>
  <c r="E104" i="62"/>
  <c r="L104" i="62"/>
  <c r="H104" i="62"/>
  <c r="M104" i="62"/>
  <c r="G104" i="62"/>
  <c r="P104" i="62" s="1"/>
  <c r="J104" i="62"/>
  <c r="K104" i="62"/>
  <c r="F104" i="62"/>
  <c r="F118" i="62"/>
  <c r="G118" i="62"/>
  <c r="P118" i="62" s="1"/>
  <c r="J118" i="62"/>
  <c r="K118" i="62"/>
  <c r="L118" i="62"/>
  <c r="E118" i="62"/>
  <c r="H118" i="62"/>
  <c r="I118" i="62"/>
  <c r="M118" i="62"/>
  <c r="E111" i="62"/>
  <c r="F111" i="62"/>
  <c r="K111" i="62"/>
  <c r="L111" i="62"/>
  <c r="M111" i="62"/>
  <c r="J111" i="62"/>
  <c r="I111" i="62"/>
  <c r="H111" i="62"/>
  <c r="G111" i="62"/>
  <c r="P111" i="62" s="1"/>
  <c r="I112" i="62"/>
  <c r="E112" i="62"/>
  <c r="L112" i="62"/>
  <c r="H112" i="62"/>
  <c r="M112" i="62"/>
  <c r="J112" i="62"/>
  <c r="K112" i="62"/>
  <c r="F112" i="62"/>
  <c r="G112" i="62"/>
  <c r="P112" i="62" s="1"/>
  <c r="I105" i="62"/>
  <c r="J105" i="62"/>
  <c r="M105" i="62"/>
  <c r="G105" i="62"/>
  <c r="P105" i="62" s="1"/>
  <c r="H105" i="62"/>
  <c r="E105" i="62"/>
  <c r="K105" i="62"/>
  <c r="F105" i="62"/>
  <c r="L105" i="62"/>
  <c r="K107" i="62"/>
  <c r="L107" i="62"/>
  <c r="E107" i="62"/>
  <c r="F107" i="62"/>
  <c r="I107" i="62"/>
  <c r="J107" i="62"/>
  <c r="H107" i="62"/>
  <c r="M107" i="62"/>
  <c r="G107" i="62"/>
  <c r="P107" i="62" s="1"/>
  <c r="M109" i="62"/>
  <c r="G109" i="62"/>
  <c r="P109" i="62" s="1"/>
  <c r="H109" i="62"/>
  <c r="I109" i="62"/>
  <c r="J109" i="62"/>
  <c r="K109" i="62"/>
  <c r="E109" i="62"/>
  <c r="F109" i="62"/>
  <c r="L109" i="62"/>
  <c r="F126" i="62"/>
  <c r="G126" i="62"/>
  <c r="P126" i="62" s="1"/>
  <c r="J126" i="62"/>
  <c r="K126" i="62"/>
  <c r="L126" i="62"/>
  <c r="I126" i="62"/>
  <c r="M126" i="62"/>
  <c r="E126" i="62"/>
  <c r="H126" i="62"/>
  <c r="L108" i="62"/>
  <c r="H108" i="62"/>
  <c r="M108" i="62"/>
  <c r="I108" i="62"/>
  <c r="E108" i="62"/>
  <c r="J108" i="62"/>
  <c r="F108" i="62"/>
  <c r="G108" i="62"/>
  <c r="P108" i="62" s="1"/>
  <c r="K108" i="62"/>
  <c r="E119" i="62"/>
  <c r="F119" i="62"/>
  <c r="K119" i="62"/>
  <c r="L119" i="62"/>
  <c r="M119" i="62"/>
  <c r="I119" i="62"/>
  <c r="J119" i="62"/>
  <c r="H119" i="62"/>
  <c r="G119" i="62"/>
  <c r="P119" i="62" s="1"/>
  <c r="I120" i="62"/>
  <c r="E120" i="62"/>
  <c r="L120" i="62"/>
  <c r="H120" i="62"/>
  <c r="M120" i="62"/>
  <c r="J120" i="62"/>
  <c r="F120" i="62"/>
  <c r="K120" i="62"/>
  <c r="G120" i="62"/>
  <c r="P120" i="62" s="1"/>
  <c r="I121" i="62"/>
  <c r="J121" i="62"/>
  <c r="M121" i="62"/>
  <c r="G121" i="62"/>
  <c r="P121" i="62" s="1"/>
  <c r="H121" i="62"/>
  <c r="K121" i="62"/>
  <c r="L121" i="62"/>
  <c r="E121" i="62"/>
  <c r="F121" i="62"/>
  <c r="K123" i="62"/>
  <c r="L123" i="62"/>
  <c r="E123" i="62"/>
  <c r="F123" i="62"/>
  <c r="I123" i="62"/>
  <c r="M123" i="62"/>
  <c r="G123" i="62"/>
  <c r="P123" i="62" s="1"/>
  <c r="H123" i="62"/>
  <c r="J123" i="62"/>
  <c r="M125" i="62"/>
  <c r="G125" i="62"/>
  <c r="P125" i="62" s="1"/>
  <c r="H125" i="62"/>
  <c r="I125" i="62"/>
  <c r="J125" i="62"/>
  <c r="K125" i="62"/>
  <c r="L125" i="62"/>
  <c r="E125" i="62"/>
  <c r="F125" i="62"/>
  <c r="J114" i="62"/>
  <c r="K114" i="62"/>
  <c r="F114" i="62"/>
  <c r="G114" i="62"/>
  <c r="P114" i="62" s="1"/>
  <c r="H114" i="62"/>
  <c r="I114" i="62"/>
  <c r="L114" i="62"/>
  <c r="M114" i="62"/>
  <c r="E114" i="62"/>
  <c r="L124" i="62"/>
  <c r="H124" i="62"/>
  <c r="M124" i="62"/>
  <c r="I124" i="62"/>
  <c r="E124" i="62"/>
  <c r="J124" i="62"/>
  <c r="F124" i="62"/>
  <c r="K124" i="62"/>
  <c r="G124" i="62"/>
  <c r="P124" i="62" s="1"/>
  <c r="E127" i="62"/>
  <c r="F127" i="62"/>
  <c r="K127" i="62"/>
  <c r="L127" i="62"/>
  <c r="M127" i="62"/>
  <c r="H127" i="62"/>
  <c r="I127" i="62"/>
  <c r="J127" i="62"/>
  <c r="G127" i="62"/>
  <c r="P127" i="62" s="1"/>
  <c r="I128" i="62"/>
  <c r="E128" i="62"/>
  <c r="L128" i="62"/>
  <c r="H128" i="62"/>
  <c r="M128" i="62"/>
  <c r="J128" i="62"/>
  <c r="G128" i="62"/>
  <c r="P128" i="62" s="1"/>
  <c r="K128" i="62"/>
  <c r="F128" i="62"/>
  <c r="B35" i="16"/>
  <c r="S69" i="62"/>
  <c r="S135" i="62"/>
  <c r="S102" i="62"/>
  <c r="J106" i="62"/>
  <c r="K106" i="62"/>
  <c r="F106" i="62"/>
  <c r="G106" i="62"/>
  <c r="P106" i="62" s="1"/>
  <c r="H106" i="62"/>
  <c r="M106" i="62"/>
  <c r="I106" i="62"/>
  <c r="L106" i="62"/>
  <c r="E106" i="62"/>
  <c r="M117" i="62"/>
  <c r="G117" i="62"/>
  <c r="P117" i="62" s="1"/>
  <c r="H117" i="62"/>
  <c r="I117" i="62"/>
  <c r="J117" i="62"/>
  <c r="K117" i="62"/>
  <c r="F117" i="62"/>
  <c r="E117" i="62"/>
  <c r="L117" i="62"/>
  <c r="K131" i="62"/>
  <c r="L131" i="62"/>
  <c r="E131" i="62"/>
  <c r="F131" i="62"/>
  <c r="I131" i="62"/>
  <c r="J131" i="62"/>
  <c r="M131" i="62"/>
  <c r="G131" i="62"/>
  <c r="P131" i="62" s="1"/>
  <c r="H131" i="62"/>
  <c r="J130" i="62"/>
  <c r="K130" i="62"/>
  <c r="F130" i="62"/>
  <c r="H130" i="62"/>
  <c r="I130" i="62"/>
  <c r="L130" i="62"/>
  <c r="M130" i="62"/>
  <c r="E130" i="62"/>
  <c r="L132" i="62"/>
  <c r="H132" i="62"/>
  <c r="M132" i="62"/>
  <c r="I132" i="62"/>
  <c r="E132" i="62"/>
  <c r="J132" i="62"/>
  <c r="F132" i="62"/>
  <c r="G132" i="62"/>
  <c r="P132" i="62" s="1"/>
  <c r="K132" i="62"/>
  <c r="J122" i="62"/>
  <c r="K122" i="62"/>
  <c r="F122" i="62"/>
  <c r="G122" i="62"/>
  <c r="P122" i="62" s="1"/>
  <c r="H122" i="62"/>
  <c r="I122" i="62"/>
  <c r="E122" i="62"/>
  <c r="L122" i="62"/>
  <c r="M122" i="62"/>
  <c r="L116" i="62"/>
  <c r="H116" i="62"/>
  <c r="M116" i="62"/>
  <c r="I116" i="62"/>
  <c r="E116" i="62"/>
  <c r="J116" i="62"/>
  <c r="K116" i="62"/>
  <c r="F116" i="62"/>
  <c r="G116" i="62"/>
  <c r="P116" i="62" s="1"/>
  <c r="K102" i="62"/>
  <c r="G102" i="62"/>
  <c r="P102" i="62" s="1"/>
  <c r="J102" i="62"/>
  <c r="H102" i="62"/>
  <c r="E102" i="62"/>
  <c r="M102" i="62"/>
  <c r="F102" i="62"/>
  <c r="L102" i="62"/>
  <c r="I102" i="62"/>
  <c r="I113" i="62"/>
  <c r="J113" i="62"/>
  <c r="M113" i="62"/>
  <c r="G113" i="62"/>
  <c r="P113" i="62" s="1"/>
  <c r="H113" i="62"/>
  <c r="K113" i="62"/>
  <c r="L113" i="62"/>
  <c r="E113" i="62"/>
  <c r="F113" i="62"/>
  <c r="K115" i="62"/>
  <c r="L115" i="62"/>
  <c r="E115" i="62"/>
  <c r="F115" i="62"/>
  <c r="I115" i="62"/>
  <c r="G115" i="62"/>
  <c r="P115" i="62" s="1"/>
  <c r="J115" i="62"/>
  <c r="M115" i="62"/>
  <c r="H115" i="62"/>
  <c r="A85" i="62"/>
  <c r="A93" i="62"/>
  <c r="A95" i="62"/>
  <c r="A69" i="62"/>
  <c r="A81" i="62"/>
  <c r="A94" i="62"/>
  <c r="A77" i="62"/>
  <c r="A82" i="62"/>
  <c r="A73" i="62"/>
  <c r="A75" i="62"/>
  <c r="A97" i="62"/>
  <c r="A71" i="62"/>
  <c r="A96" i="62"/>
  <c r="A78" i="62"/>
  <c r="A88" i="62"/>
  <c r="A90" i="62"/>
  <c r="A86" i="62"/>
  <c r="A76" i="62"/>
  <c r="A74" i="62"/>
  <c r="A99" i="62"/>
  <c r="A87" i="62"/>
  <c r="A70" i="62"/>
  <c r="A80" i="62"/>
  <c r="A79" i="62"/>
  <c r="A83" i="62"/>
  <c r="A84" i="62"/>
  <c r="A72" i="62"/>
  <c r="M98" i="62"/>
  <c r="E98" i="62"/>
  <c r="F98" i="62"/>
  <c r="H98" i="62"/>
  <c r="H89" i="62"/>
  <c r="E89" i="62"/>
  <c r="F89" i="62"/>
  <c r="M89" i="62"/>
  <c r="K98" i="62"/>
  <c r="L98" i="62"/>
  <c r="J98" i="62"/>
  <c r="I98" i="62"/>
  <c r="J89" i="62"/>
  <c r="K89" i="62"/>
  <c r="I89" i="62"/>
  <c r="L89" i="62"/>
  <c r="E12" i="16"/>
  <c r="N122" i="62" l="1"/>
  <c r="O122" i="62"/>
  <c r="N139" i="62"/>
  <c r="O139" i="62"/>
  <c r="N121" i="62"/>
  <c r="O121" i="62"/>
  <c r="O154" i="62"/>
  <c r="N154" i="62"/>
  <c r="O112" i="62"/>
  <c r="N112" i="62"/>
  <c r="O145" i="62"/>
  <c r="N145" i="62"/>
  <c r="N89" i="62"/>
  <c r="O89" i="62"/>
  <c r="N106" i="62"/>
  <c r="O106" i="62"/>
  <c r="N114" i="62"/>
  <c r="O114" i="62"/>
  <c r="O120" i="62"/>
  <c r="N120" i="62"/>
  <c r="N107" i="62"/>
  <c r="O107" i="62"/>
  <c r="O104" i="62"/>
  <c r="N104" i="62"/>
  <c r="N103" i="62"/>
  <c r="O103" i="62"/>
  <c r="N144" i="62"/>
  <c r="O144" i="62"/>
  <c r="N141" i="62"/>
  <c r="O141" i="62"/>
  <c r="N148" i="62"/>
  <c r="O148" i="62"/>
  <c r="N98" i="62"/>
  <c r="O98" i="62"/>
  <c r="N150" i="62"/>
  <c r="O150" i="62"/>
  <c r="N130" i="62"/>
  <c r="O130" i="62"/>
  <c r="N119" i="62"/>
  <c r="O119" i="62"/>
  <c r="N115" i="62"/>
  <c r="O115" i="62"/>
  <c r="N127" i="62"/>
  <c r="O127" i="62"/>
  <c r="N118" i="62"/>
  <c r="O118" i="62"/>
  <c r="N140" i="62"/>
  <c r="O140" i="62"/>
  <c r="N147" i="62"/>
  <c r="O147" i="62"/>
  <c r="N132" i="62"/>
  <c r="O132" i="62"/>
  <c r="N123" i="62"/>
  <c r="O123" i="62"/>
  <c r="N126" i="62"/>
  <c r="O126" i="62"/>
  <c r="N161" i="62"/>
  <c r="O161" i="62"/>
  <c r="N142" i="62"/>
  <c r="O142" i="62"/>
  <c r="N160" i="62"/>
  <c r="O160" i="62"/>
  <c r="N151" i="62"/>
  <c r="O151" i="62"/>
  <c r="N131" i="62"/>
  <c r="O131" i="62"/>
  <c r="N102" i="62"/>
  <c r="O102" i="62"/>
  <c r="N152" i="62"/>
  <c r="O152" i="62"/>
  <c r="N108" i="62"/>
  <c r="O108" i="62"/>
  <c r="N143" i="62"/>
  <c r="O143" i="62"/>
  <c r="N153" i="62"/>
  <c r="O153" i="62"/>
  <c r="N164" i="62"/>
  <c r="O164" i="62"/>
  <c r="O146" i="62"/>
  <c r="N146" i="62"/>
  <c r="N158" i="62"/>
  <c r="O158" i="62"/>
  <c r="O138" i="62"/>
  <c r="N138" i="62"/>
  <c r="N157" i="62"/>
  <c r="O157" i="62"/>
  <c r="N156" i="62"/>
  <c r="O156" i="62"/>
  <c r="N136" i="62"/>
  <c r="O136" i="62"/>
  <c r="O162" i="62"/>
  <c r="N162" i="62"/>
  <c r="N135" i="62"/>
  <c r="O135" i="62"/>
  <c r="N105" i="62"/>
  <c r="O105" i="62"/>
  <c r="O111" i="62"/>
  <c r="N111" i="62"/>
  <c r="O129" i="62"/>
  <c r="N129" i="62"/>
  <c r="N116" i="62"/>
  <c r="O116" i="62"/>
  <c r="N149" i="62"/>
  <c r="O149" i="62"/>
  <c r="O128" i="62"/>
  <c r="N128" i="62"/>
  <c r="N165" i="62"/>
  <c r="O165" i="62"/>
  <c r="N137" i="62"/>
  <c r="O137" i="62"/>
  <c r="N113" i="62"/>
  <c r="O113" i="62"/>
  <c r="N117" i="62"/>
  <c r="O117" i="62"/>
  <c r="N124" i="62"/>
  <c r="O124" i="62"/>
  <c r="O125" i="62"/>
  <c r="N125" i="62"/>
  <c r="N109" i="62"/>
  <c r="O109" i="62"/>
  <c r="N110" i="62"/>
  <c r="O110" i="62"/>
  <c r="O159" i="62"/>
  <c r="N159" i="62"/>
  <c r="N155" i="62"/>
  <c r="O155" i="62"/>
  <c r="O163" i="62"/>
  <c r="N163" i="62"/>
  <c r="G97" i="62"/>
  <c r="P97" i="62" s="1"/>
  <c r="G84" i="62"/>
  <c r="P84" i="62" s="1"/>
  <c r="G92" i="62"/>
  <c r="P92" i="62" s="1"/>
  <c r="G80" i="62"/>
  <c r="P80" i="62" s="1"/>
  <c r="G91" i="62"/>
  <c r="P91" i="62" s="1"/>
  <c r="N9" i="74"/>
  <c r="B2" i="62"/>
  <c r="B2" i="74"/>
  <c r="I91" i="52"/>
  <c r="I85" i="52"/>
  <c r="G53" i="74"/>
  <c r="J91" i="62"/>
  <c r="F91" i="62"/>
  <c r="K91" i="62"/>
  <c r="M91" i="62"/>
  <c r="E91" i="62"/>
  <c r="F63" i="74"/>
  <c r="L91" i="62"/>
  <c r="I91" i="62"/>
  <c r="H91" i="62"/>
  <c r="M75" i="74"/>
  <c r="L53" i="74"/>
  <c r="J92" i="74"/>
  <c r="G92" i="74"/>
  <c r="D92" i="74"/>
  <c r="D99" i="74"/>
  <c r="D91" i="74"/>
  <c r="G91" i="74"/>
  <c r="F118" i="74"/>
  <c r="K99" i="74" s="1"/>
  <c r="J91" i="74"/>
  <c r="F47" i="74"/>
  <c r="J77" i="74"/>
  <c r="J61" i="74"/>
  <c r="E85" i="52"/>
  <c r="D31" i="52"/>
  <c r="N85" i="52"/>
  <c r="M31" i="52"/>
  <c r="H96" i="52"/>
  <c r="G31" i="52"/>
  <c r="Q91" i="52"/>
  <c r="P31" i="52"/>
  <c r="W96" i="52"/>
  <c r="V31" i="52"/>
  <c r="T85" i="52"/>
  <c r="S31" i="52"/>
  <c r="K85" i="52"/>
  <c r="J31" i="52"/>
  <c r="Z85" i="52"/>
  <c r="Y31" i="52"/>
  <c r="M69" i="74"/>
  <c r="M33" i="74"/>
  <c r="F33" i="74"/>
  <c r="G79" i="74"/>
  <c r="F69" i="74"/>
  <c r="I75" i="74"/>
  <c r="M77" i="74"/>
  <c r="J53" i="74"/>
  <c r="F71" i="74"/>
  <c r="J59" i="74"/>
  <c r="I83" i="74"/>
  <c r="I79" i="74"/>
  <c r="F55" i="74"/>
  <c r="G65" i="74"/>
  <c r="J99" i="74"/>
  <c r="G118" i="74"/>
  <c r="F57" i="74"/>
  <c r="F108" i="74"/>
  <c r="E99" i="74" s="1"/>
  <c r="I69" i="74"/>
  <c r="L51" i="74"/>
  <c r="L67" i="74"/>
  <c r="G108" i="74"/>
  <c r="I51" i="74"/>
  <c r="J67" i="74"/>
  <c r="I31" i="74"/>
  <c r="J31" i="74"/>
  <c r="G61" i="74"/>
  <c r="G77" i="74"/>
  <c r="J33" i="74"/>
  <c r="I33" i="74"/>
  <c r="M31" i="74"/>
  <c r="L31" i="74"/>
  <c r="F31" i="74"/>
  <c r="G31" i="74"/>
  <c r="G113" i="74"/>
  <c r="F113" i="74"/>
  <c r="H99" i="74" s="1"/>
  <c r="F114" i="74"/>
  <c r="H100" i="74" s="1"/>
  <c r="G114" i="74"/>
  <c r="G109" i="74"/>
  <c r="F109" i="74"/>
  <c r="E100" i="74" s="1"/>
  <c r="F119" i="74"/>
  <c r="K100" i="74" s="1"/>
  <c r="G119" i="74"/>
  <c r="D100" i="74"/>
  <c r="J100" i="74"/>
  <c r="L71" i="74"/>
  <c r="M71" i="74"/>
  <c r="I55" i="74"/>
  <c r="J55" i="74"/>
  <c r="M59" i="74"/>
  <c r="L59" i="74"/>
  <c r="G67" i="74"/>
  <c r="F67" i="74"/>
  <c r="M49" i="74"/>
  <c r="L49" i="74"/>
  <c r="L45" i="74"/>
  <c r="M45" i="74"/>
  <c r="I81" i="74"/>
  <c r="J81" i="74"/>
  <c r="I47" i="74"/>
  <c r="J47" i="74"/>
  <c r="G83" i="74"/>
  <c r="F83" i="74"/>
  <c r="I71" i="74"/>
  <c r="J71" i="74"/>
  <c r="I73" i="74"/>
  <c r="J73" i="74"/>
  <c r="M81" i="74"/>
  <c r="L81" i="74"/>
  <c r="J49" i="74"/>
  <c r="I49" i="74"/>
  <c r="G100" i="74"/>
  <c r="G51" i="74"/>
  <c r="F51" i="74"/>
  <c r="G73" i="74"/>
  <c r="F73" i="74"/>
  <c r="F59" i="74"/>
  <c r="G59" i="74"/>
  <c r="L79" i="74"/>
  <c r="M79" i="74"/>
  <c r="I63" i="74"/>
  <c r="J63" i="74"/>
  <c r="L55" i="74"/>
  <c r="M55" i="74"/>
  <c r="F49" i="74"/>
  <c r="G49" i="74"/>
  <c r="F45" i="74"/>
  <c r="G45" i="74"/>
  <c r="J57" i="74"/>
  <c r="I57" i="74"/>
  <c r="J45" i="74"/>
  <c r="I45" i="74"/>
  <c r="I65" i="74"/>
  <c r="J65" i="74"/>
  <c r="M73" i="74"/>
  <c r="L73" i="74"/>
  <c r="G99" i="74"/>
  <c r="L47" i="74"/>
  <c r="M47" i="74"/>
  <c r="G81" i="74"/>
  <c r="F81" i="74"/>
  <c r="F75" i="74"/>
  <c r="G75" i="74"/>
  <c r="L57" i="74"/>
  <c r="M57" i="74"/>
  <c r="M63" i="74"/>
  <c r="L63" i="74"/>
  <c r="L65" i="74"/>
  <c r="M65" i="74"/>
  <c r="L83" i="74"/>
  <c r="M83" i="74"/>
  <c r="J92" i="62"/>
  <c r="E96" i="52"/>
  <c r="F96" i="52"/>
  <c r="E91" i="52"/>
  <c r="F85" i="52"/>
  <c r="H92" i="62"/>
  <c r="K92" i="62"/>
  <c r="L92" i="62"/>
  <c r="F92" i="62"/>
  <c r="I92" i="62"/>
  <c r="M92" i="62"/>
  <c r="E92" i="62"/>
  <c r="T96" i="52"/>
  <c r="X96" i="52"/>
  <c r="AA96" i="52"/>
  <c r="U96" i="52"/>
  <c r="Z96" i="52"/>
  <c r="Z91" i="52"/>
  <c r="AA85" i="52"/>
  <c r="W91" i="52"/>
  <c r="X85" i="52"/>
  <c r="W85" i="52"/>
  <c r="T91" i="52"/>
  <c r="U85" i="52"/>
  <c r="H91" i="52"/>
  <c r="K91" i="52"/>
  <c r="N91" i="52"/>
  <c r="K96" i="52"/>
  <c r="N96" i="52"/>
  <c r="I96" i="52"/>
  <c r="O96" i="52"/>
  <c r="O85" i="52"/>
  <c r="Q96" i="52"/>
  <c r="R85" i="52"/>
  <c r="R96" i="52"/>
  <c r="L96" i="52"/>
  <c r="L85" i="52"/>
  <c r="Q85" i="52"/>
  <c r="S106" i="62"/>
  <c r="T106" i="62"/>
  <c r="T139" i="62"/>
  <c r="S139" i="62"/>
  <c r="E88" i="62"/>
  <c r="G88" i="62"/>
  <c r="P88" i="62" s="1"/>
  <c r="E77" i="62"/>
  <c r="G77" i="62"/>
  <c r="P77" i="62" s="1"/>
  <c r="L78" i="62"/>
  <c r="G78" i="62"/>
  <c r="P78" i="62" s="1"/>
  <c r="F94" i="62"/>
  <c r="G94" i="62"/>
  <c r="P94" i="62" s="1"/>
  <c r="G87" i="62"/>
  <c r="P87" i="62" s="1"/>
  <c r="I96" i="62"/>
  <c r="G96" i="62"/>
  <c r="P96" i="62" s="1"/>
  <c r="G81" i="62"/>
  <c r="P81" i="62" s="1"/>
  <c r="H99" i="62"/>
  <c r="G99" i="62"/>
  <c r="P99" i="62" s="1"/>
  <c r="H71" i="62"/>
  <c r="G71" i="62"/>
  <c r="P71" i="62" s="1"/>
  <c r="E69" i="62"/>
  <c r="G69" i="62"/>
  <c r="P69" i="62" s="1"/>
  <c r="G76" i="62"/>
  <c r="P76" i="62" s="1"/>
  <c r="L75" i="62"/>
  <c r="G75" i="62"/>
  <c r="P75" i="62" s="1"/>
  <c r="H93" i="62"/>
  <c r="G93" i="62"/>
  <c r="P93" i="62" s="1"/>
  <c r="H70" i="62"/>
  <c r="G70" i="62"/>
  <c r="P70" i="62" s="1"/>
  <c r="G72" i="62"/>
  <c r="P72" i="62" s="1"/>
  <c r="G83" i="62"/>
  <c r="P83" i="62" s="1"/>
  <c r="F86" i="62"/>
  <c r="G86" i="62"/>
  <c r="P86" i="62" s="1"/>
  <c r="J73" i="62"/>
  <c r="G73" i="62"/>
  <c r="P73" i="62" s="1"/>
  <c r="G85" i="62"/>
  <c r="P85" i="62" s="1"/>
  <c r="G74" i="62"/>
  <c r="P74" i="62" s="1"/>
  <c r="M97" i="62"/>
  <c r="E95" i="62"/>
  <c r="G95" i="62"/>
  <c r="P95" i="62" s="1"/>
  <c r="L79" i="62"/>
  <c r="G79" i="62"/>
  <c r="P79" i="62" s="1"/>
  <c r="F90" i="62"/>
  <c r="G90" i="62"/>
  <c r="P90" i="62" s="1"/>
  <c r="E82" i="62"/>
  <c r="G82" i="62"/>
  <c r="P82" i="62" s="1"/>
  <c r="L85" i="62"/>
  <c r="L76" i="62"/>
  <c r="E86" i="62"/>
  <c r="E73" i="62"/>
  <c r="L97" i="62"/>
  <c r="H76" i="62"/>
  <c r="H85" i="62"/>
  <c r="K73" i="62"/>
  <c r="M85" i="62"/>
  <c r="I73" i="62"/>
  <c r="I83" i="62"/>
  <c r="K85" i="62"/>
  <c r="F73" i="62"/>
  <c r="I93" i="62"/>
  <c r="K76" i="62"/>
  <c r="F75" i="62"/>
  <c r="J93" i="62"/>
  <c r="I76" i="62"/>
  <c r="M93" i="62"/>
  <c r="L93" i="62"/>
  <c r="J75" i="62"/>
  <c r="E93" i="62"/>
  <c r="L84" i="62"/>
  <c r="F76" i="62"/>
  <c r="K69" i="62"/>
  <c r="I69" i="62"/>
  <c r="I75" i="62"/>
  <c r="L73" i="62"/>
  <c r="J85" i="62"/>
  <c r="H73" i="62"/>
  <c r="L81" i="62"/>
  <c r="I85" i="62"/>
  <c r="M73" i="62"/>
  <c r="F93" i="62"/>
  <c r="H75" i="62"/>
  <c r="K93" i="62"/>
  <c r="K75" i="62"/>
  <c r="K84" i="62"/>
  <c r="M76" i="62"/>
  <c r="E75" i="62"/>
  <c r="E76" i="62"/>
  <c r="M75" i="62"/>
  <c r="J69" i="62"/>
  <c r="E97" i="62"/>
  <c r="E85" i="62"/>
  <c r="S105" i="62"/>
  <c r="T105" i="62" s="1"/>
  <c r="M94" i="62"/>
  <c r="U105" i="62"/>
  <c r="H74" i="62"/>
  <c r="U138" i="62"/>
  <c r="F85" i="62"/>
  <c r="S138" i="62"/>
  <c r="T138" i="62" s="1"/>
  <c r="J95" i="62"/>
  <c r="F95" i="62"/>
  <c r="F97" i="62"/>
  <c r="J97" i="62"/>
  <c r="M95" i="62"/>
  <c r="M74" i="62"/>
  <c r="I74" i="62"/>
  <c r="K99" i="62"/>
  <c r="H87" i="62"/>
  <c r="L69" i="62"/>
  <c r="I81" i="62"/>
  <c r="H69" i="62"/>
  <c r="K96" i="62"/>
  <c r="M81" i="62"/>
  <c r="K81" i="62"/>
  <c r="M84" i="62"/>
  <c r="E96" i="62"/>
  <c r="M83" i="62"/>
  <c r="F96" i="62"/>
  <c r="J81" i="62"/>
  <c r="J96" i="62"/>
  <c r="E84" i="62"/>
  <c r="K97" i="62"/>
  <c r="H95" i="62"/>
  <c r="E80" i="62"/>
  <c r="H97" i="62"/>
  <c r="E94" i="62"/>
  <c r="H77" i="62"/>
  <c r="K95" i="62"/>
  <c r="K74" i="62"/>
  <c r="I97" i="62"/>
  <c r="I95" i="62"/>
  <c r="L95" i="62"/>
  <c r="J82" i="62"/>
  <c r="M69" i="62"/>
  <c r="K82" i="62"/>
  <c r="H88" i="62"/>
  <c r="L82" i="62"/>
  <c r="I94" i="62"/>
  <c r="F69" i="62"/>
  <c r="E79" i="62"/>
  <c r="M82" i="62"/>
  <c r="F82" i="62"/>
  <c r="I82" i="62"/>
  <c r="H82" i="62"/>
  <c r="M80" i="62"/>
  <c r="I77" i="62"/>
  <c r="H81" i="62"/>
  <c r="F80" i="62"/>
  <c r="L94" i="62"/>
  <c r="F77" i="62"/>
  <c r="K80" i="62"/>
  <c r="K94" i="62"/>
  <c r="J88" i="62"/>
  <c r="J78" i="62"/>
  <c r="F81" i="62"/>
  <c r="H94" i="62"/>
  <c r="M88" i="62"/>
  <c r="I80" i="62"/>
  <c r="J80" i="62"/>
  <c r="J94" i="62"/>
  <c r="K88" i="62"/>
  <c r="E81" i="62"/>
  <c r="M96" i="62"/>
  <c r="L77" i="62"/>
  <c r="M77" i="62"/>
  <c r="F88" i="62"/>
  <c r="J77" i="62"/>
  <c r="I88" i="62"/>
  <c r="K77" i="62"/>
  <c r="L88" i="62"/>
  <c r="F83" i="62"/>
  <c r="J83" i="62"/>
  <c r="K78" i="62"/>
  <c r="H86" i="62"/>
  <c r="H83" i="62"/>
  <c r="K83" i="62"/>
  <c r="I86" i="62"/>
  <c r="L86" i="62"/>
  <c r="F78" i="62"/>
  <c r="M86" i="62"/>
  <c r="H96" i="62"/>
  <c r="K86" i="62"/>
  <c r="L96" i="62"/>
  <c r="E78" i="62"/>
  <c r="E83" i="62"/>
  <c r="J86" i="62"/>
  <c r="L83" i="62"/>
  <c r="H78" i="62"/>
  <c r="L72" i="62"/>
  <c r="H72" i="62"/>
  <c r="E71" i="62"/>
  <c r="K71" i="62"/>
  <c r="L71" i="62"/>
  <c r="L70" i="62"/>
  <c r="I70" i="62"/>
  <c r="K70" i="62"/>
  <c r="J79" i="62"/>
  <c r="I79" i="62"/>
  <c r="J70" i="62"/>
  <c r="K90" i="62"/>
  <c r="I78" i="62"/>
  <c r="F79" i="62"/>
  <c r="E90" i="62"/>
  <c r="J99" i="62"/>
  <c r="J71" i="62"/>
  <c r="E70" i="62"/>
  <c r="H90" i="62"/>
  <c r="H79" i="62"/>
  <c r="K79" i="62"/>
  <c r="I71" i="62"/>
  <c r="F71" i="62"/>
  <c r="F70" i="62"/>
  <c r="M78" i="62"/>
  <c r="M79" i="62"/>
  <c r="M71" i="62"/>
  <c r="M70" i="62"/>
  <c r="I90" i="62"/>
  <c r="M90" i="62"/>
  <c r="L90" i="62"/>
  <c r="J90" i="62"/>
  <c r="L99" i="62"/>
  <c r="M87" i="62"/>
  <c r="J74" i="62"/>
  <c r="I99" i="62"/>
  <c r="E74" i="62"/>
  <c r="F87" i="62"/>
  <c r="M72" i="62"/>
  <c r="F84" i="62"/>
  <c r="L87" i="62"/>
  <c r="F72" i="62"/>
  <c r="F99" i="62"/>
  <c r="L80" i="62"/>
  <c r="J76" i="62"/>
  <c r="J87" i="62"/>
  <c r="K72" i="62"/>
  <c r="J84" i="62"/>
  <c r="F74" i="62"/>
  <c r="H80" i="62"/>
  <c r="E87" i="62"/>
  <c r="E72" i="62"/>
  <c r="E99" i="62"/>
  <c r="H84" i="62"/>
  <c r="K87" i="62"/>
  <c r="M99" i="62"/>
  <c r="I87" i="62"/>
  <c r="I72" i="62"/>
  <c r="L74" i="62"/>
  <c r="J72" i="62"/>
  <c r="I84" i="62"/>
  <c r="D12" i="16"/>
  <c r="O94" i="62" l="1"/>
  <c r="N94" i="62"/>
  <c r="O83" i="62"/>
  <c r="N83" i="62"/>
  <c r="N69" i="62"/>
  <c r="O69" i="62"/>
  <c r="N79" i="62"/>
  <c r="O79" i="62"/>
  <c r="N93" i="62"/>
  <c r="O93" i="62"/>
  <c r="N91" i="62"/>
  <c r="O91" i="62"/>
  <c r="N73" i="62"/>
  <c r="O73" i="62"/>
  <c r="N90" i="62"/>
  <c r="O90" i="62"/>
  <c r="N81" i="62"/>
  <c r="O81" i="62"/>
  <c r="N99" i="62"/>
  <c r="O99" i="62"/>
  <c r="N76" i="62"/>
  <c r="O76" i="62"/>
  <c r="N75" i="62"/>
  <c r="O75" i="62"/>
  <c r="O70" i="62"/>
  <c r="N70" i="62"/>
  <c r="N80" i="62"/>
  <c r="O80" i="62"/>
  <c r="N71" i="62"/>
  <c r="O71" i="62"/>
  <c r="O78" i="62"/>
  <c r="N78" i="62"/>
  <c r="N87" i="62"/>
  <c r="O87" i="62"/>
  <c r="N85" i="62"/>
  <c r="O85" i="62"/>
  <c r="N88" i="62"/>
  <c r="O88" i="62"/>
  <c r="N77" i="62"/>
  <c r="O77" i="62"/>
  <c r="N82" i="62"/>
  <c r="O82" i="62"/>
  <c r="O96" i="62"/>
  <c r="N96" i="62"/>
  <c r="N97" i="62"/>
  <c r="O97" i="62"/>
  <c r="N84" i="62"/>
  <c r="O84" i="62"/>
  <c r="N92" i="62"/>
  <c r="O92" i="62"/>
  <c r="O86" i="62"/>
  <c r="N86" i="62"/>
  <c r="N72" i="62"/>
  <c r="O72" i="62"/>
  <c r="N74" i="62"/>
  <c r="O74" i="62"/>
  <c r="N95" i="62"/>
  <c r="O95" i="62"/>
  <c r="E92" i="74"/>
  <c r="K91" i="74"/>
  <c r="F100" i="74"/>
  <c r="F92" i="74"/>
  <c r="I100" i="74"/>
  <c r="I92" i="74"/>
  <c r="F99" i="74"/>
  <c r="F91" i="74"/>
  <c r="H92" i="74"/>
  <c r="L100" i="74"/>
  <c r="L92" i="74"/>
  <c r="H91" i="74"/>
  <c r="I99" i="74"/>
  <c r="I91" i="74"/>
  <c r="L99" i="74"/>
  <c r="L91" i="74"/>
  <c r="E91" i="74"/>
  <c r="K92" i="74"/>
  <c r="K34" i="74"/>
  <c r="E34" i="74"/>
  <c r="H34" i="74"/>
  <c r="E5" i="74"/>
  <c r="E5" i="62"/>
  <c r="T73" i="62"/>
  <c r="S73" i="62"/>
  <c r="S72" i="62"/>
  <c r="T72" i="62" s="1"/>
  <c r="U72" i="62"/>
  <c r="E68" i="52"/>
  <c r="Z64" i="52" l="1"/>
  <c r="Z65" i="52" s="1"/>
  <c r="H58" i="52"/>
  <c r="N54" i="52"/>
  <c r="K64" i="52"/>
  <c r="L65" i="52" s="1"/>
  <c r="N64" i="52"/>
  <c r="N65" i="52" s="1"/>
  <c r="T74" i="52"/>
  <c r="T75" i="52" s="1"/>
  <c r="Q60" i="52"/>
  <c r="Z62" i="52"/>
  <c r="W60" i="52"/>
  <c r="X61" i="52" s="1"/>
  <c r="N48" i="52"/>
  <c r="K62" i="52"/>
  <c r="Z72" i="52"/>
  <c r="Z73" i="52" s="1"/>
  <c r="T68" i="52"/>
  <c r="T69" i="52" s="1"/>
  <c r="N68" i="52"/>
  <c r="N69" i="52" s="1"/>
  <c r="T58" i="52"/>
  <c r="K58" i="52"/>
  <c r="K59" i="52" s="1"/>
  <c r="Z46" i="52"/>
  <c r="Q58" i="52"/>
  <c r="N58" i="52"/>
  <c r="N59" i="52" s="1"/>
  <c r="W46" i="52"/>
  <c r="W47" i="52" s="1"/>
  <c r="Q46" i="52"/>
  <c r="W58" i="52"/>
  <c r="W59" i="52" s="1"/>
  <c r="T46" i="52"/>
  <c r="U47" i="52" s="1"/>
  <c r="Z58" i="52"/>
  <c r="W68" i="52"/>
  <c r="X69" i="52" s="1"/>
  <c r="N46" i="52"/>
  <c r="E58" i="52"/>
  <c r="E59" i="52" s="1"/>
  <c r="H46" i="52"/>
  <c r="Q64" i="52"/>
  <c r="R65" i="52" s="1"/>
  <c r="T64" i="52"/>
  <c r="U65" i="52" s="1"/>
  <c r="E64" i="52"/>
  <c r="E65" i="52" s="1"/>
  <c r="W64" i="52"/>
  <c r="X65" i="52" s="1"/>
  <c r="T76" i="52"/>
  <c r="T77" i="52" s="1"/>
  <c r="H68" i="52"/>
  <c r="H69" i="52" s="1"/>
  <c r="Z68" i="52"/>
  <c r="Z69" i="52" s="1"/>
  <c r="K72" i="52"/>
  <c r="L73" i="52" s="1"/>
  <c r="E78" i="52"/>
  <c r="E79" i="52" s="1"/>
  <c r="N66" i="52"/>
  <c r="O67" i="52" s="1"/>
  <c r="H64" i="52"/>
  <c r="I65" i="52" s="1"/>
  <c r="T70" i="52"/>
  <c r="U71" i="52" s="1"/>
  <c r="T72" i="52"/>
  <c r="U73" i="52" s="1"/>
  <c r="T66" i="52"/>
  <c r="T67" i="52" s="1"/>
  <c r="T62" i="52"/>
  <c r="T63" i="52" s="1"/>
  <c r="E62" i="52"/>
  <c r="E50" i="52"/>
  <c r="F51" i="52" s="1"/>
  <c r="H50" i="52"/>
  <c r="T78" i="52"/>
  <c r="U79" i="52" s="1"/>
  <c r="W78" i="52"/>
  <c r="W79" i="52" s="1"/>
  <c r="H48" i="52"/>
  <c r="H72" i="52"/>
  <c r="H73" i="52" s="1"/>
  <c r="Q48" i="52"/>
  <c r="E48" i="52"/>
  <c r="K60" i="52"/>
  <c r="K61" i="52" s="1"/>
  <c r="Q72" i="52"/>
  <c r="R73" i="52" s="1"/>
  <c r="W52" i="52"/>
  <c r="T60" i="52"/>
  <c r="H56" i="52"/>
  <c r="N60" i="52"/>
  <c r="W48" i="52"/>
  <c r="T44" i="52"/>
  <c r="T45" i="52" s="1"/>
  <c r="K54" i="52"/>
  <c r="K48" i="52"/>
  <c r="Z44" i="52"/>
  <c r="E76" i="52"/>
  <c r="F77" i="52" s="1"/>
  <c r="N62" i="52"/>
  <c r="E70" i="52"/>
  <c r="F71" i="52" s="1"/>
  <c r="T50" i="52"/>
  <c r="K68" i="52"/>
  <c r="L69" i="52" s="1"/>
  <c r="Z60" i="52"/>
  <c r="K70" i="52"/>
  <c r="L71" i="52" s="1"/>
  <c r="E44" i="52"/>
  <c r="E46" i="52"/>
  <c r="E72" i="52"/>
  <c r="F73" i="52" s="1"/>
  <c r="W72" i="52"/>
  <c r="X73" i="52" s="1"/>
  <c r="K50" i="52"/>
  <c r="Q70" i="52"/>
  <c r="Q71" i="52" s="1"/>
  <c r="H44" i="52"/>
  <c r="Q52" i="52"/>
  <c r="T42" i="52"/>
  <c r="T43" i="52" s="1"/>
  <c r="H54" i="52"/>
  <c r="Z76" i="52"/>
  <c r="AA77" i="52" s="1"/>
  <c r="N44" i="52"/>
  <c r="Q50" i="52"/>
  <c r="Q62" i="52"/>
  <c r="K44" i="52"/>
  <c r="K45" i="52" s="1"/>
  <c r="E52" i="52"/>
  <c r="T48" i="52"/>
  <c r="T49" i="52" s="1"/>
  <c r="Q44" i="52"/>
  <c r="R45" i="52" s="1"/>
  <c r="H70" i="52"/>
  <c r="H71" i="52" s="1"/>
  <c r="W44" i="52"/>
  <c r="N72" i="52"/>
  <c r="N73" i="52" s="1"/>
  <c r="H74" i="52"/>
  <c r="I75" i="52" s="1"/>
  <c r="T54" i="52"/>
  <c r="Z54" i="52"/>
  <c r="Z55" i="52" s="1"/>
  <c r="Q76" i="52"/>
  <c r="Q77" i="52" s="1"/>
  <c r="K46" i="52"/>
  <c r="T52" i="52"/>
  <c r="U53" i="52" s="1"/>
  <c r="Z70" i="52"/>
  <c r="Z71" i="52" s="1"/>
  <c r="Q68" i="52"/>
  <c r="R69" i="52" s="1"/>
  <c r="H52" i="52"/>
  <c r="W54" i="52"/>
  <c r="X55" i="52" s="1"/>
  <c r="T56" i="52"/>
  <c r="T57" i="52" s="1"/>
  <c r="N74" i="52"/>
  <c r="O75" i="52" s="1"/>
  <c r="Z74" i="52"/>
  <c r="AA75" i="52" s="1"/>
  <c r="N42" i="52"/>
  <c r="H78" i="52"/>
  <c r="I79" i="52" s="1"/>
  <c r="K76" i="52"/>
  <c r="K77" i="52" s="1"/>
  <c r="W66" i="52"/>
  <c r="X67" i="52" s="1"/>
  <c r="H76" i="52"/>
  <c r="H77" i="52" s="1"/>
  <c r="H62" i="52"/>
  <c r="N76" i="52"/>
  <c r="O77" i="52" s="1"/>
  <c r="Z66" i="52"/>
  <c r="AA67" i="52" s="1"/>
  <c r="K78" i="52"/>
  <c r="L79" i="52" s="1"/>
  <c r="Q74" i="52"/>
  <c r="Q75" i="52" s="1"/>
  <c r="Q78" i="52"/>
  <c r="R79" i="52" s="1"/>
  <c r="Z78" i="52"/>
  <c r="AA79" i="52" s="1"/>
  <c r="W62" i="52"/>
  <c r="W42" i="52"/>
  <c r="X43" i="52" s="1"/>
  <c r="W56" i="52"/>
  <c r="E54" i="52"/>
  <c r="N52" i="52"/>
  <c r="N56" i="52"/>
  <c r="Z48" i="52"/>
  <c r="W76" i="52"/>
  <c r="W77" i="52" s="1"/>
  <c r="N70" i="52"/>
  <c r="N71" i="52" s="1"/>
  <c r="N78" i="52"/>
  <c r="N79" i="52" s="1"/>
  <c r="K52" i="52"/>
  <c r="L53" i="52" s="1"/>
  <c r="Q42" i="52"/>
  <c r="K56" i="52"/>
  <c r="Q54" i="52"/>
  <c r="E74" i="52"/>
  <c r="F75" i="52" s="1"/>
  <c r="H66" i="52"/>
  <c r="H67" i="52" s="1"/>
  <c r="W74" i="52"/>
  <c r="X75" i="52" s="1"/>
  <c r="E56" i="52"/>
  <c r="E57" i="52" s="1"/>
  <c r="Q56" i="52"/>
  <c r="Z52" i="52"/>
  <c r="Q66" i="52"/>
  <c r="Q67" i="52" s="1"/>
  <c r="K66" i="52"/>
  <c r="K67" i="52" s="1"/>
  <c r="E66" i="52"/>
  <c r="F67" i="52" s="1"/>
  <c r="K74" i="52"/>
  <c r="K75" i="52" s="1"/>
  <c r="Z42" i="52"/>
  <c r="AA43" i="52" s="1"/>
  <c r="Z56" i="52"/>
  <c r="Z57" i="52" s="1"/>
  <c r="H42" i="52"/>
  <c r="H43" i="52" s="1"/>
  <c r="K42" i="52"/>
  <c r="K43" i="52" s="1"/>
  <c r="W40" i="52"/>
  <c r="H40" i="52"/>
  <c r="E69" i="52"/>
  <c r="F69" i="52"/>
  <c r="T40" i="52"/>
  <c r="K40" i="52"/>
  <c r="N40" i="52"/>
  <c r="Z40" i="52"/>
  <c r="W70" i="52"/>
  <c r="E60" i="52"/>
  <c r="Q40" i="52"/>
  <c r="H60" i="52"/>
  <c r="N50" i="52"/>
  <c r="W50" i="52"/>
  <c r="E40" i="52"/>
  <c r="Z50" i="52"/>
  <c r="E42" i="52"/>
  <c r="H59" i="52" l="1"/>
  <c r="AA65" i="52"/>
  <c r="N55" i="52"/>
  <c r="O55" i="52"/>
  <c r="I59" i="52"/>
  <c r="K65" i="52"/>
  <c r="O49" i="52"/>
  <c r="R61" i="52"/>
  <c r="Z63" i="52"/>
  <c r="Q61" i="52"/>
  <c r="O65" i="52"/>
  <c r="U75" i="52"/>
  <c r="L63" i="52"/>
  <c r="K63" i="52"/>
  <c r="AA63" i="52"/>
  <c r="N49" i="52"/>
  <c r="W61" i="52"/>
  <c r="AA59" i="52"/>
  <c r="O69" i="52"/>
  <c r="T65" i="52"/>
  <c r="X59" i="52"/>
  <c r="AA73" i="52"/>
  <c r="R59" i="52"/>
  <c r="N47" i="52"/>
  <c r="W69" i="52"/>
  <c r="AA47" i="52"/>
  <c r="Z47" i="52"/>
  <c r="O59" i="52"/>
  <c r="Z59" i="52"/>
  <c r="Q59" i="52"/>
  <c r="U69" i="52"/>
  <c r="T59" i="52"/>
  <c r="U59" i="52"/>
  <c r="Q47" i="52"/>
  <c r="F59" i="52"/>
  <c r="H47" i="52"/>
  <c r="X47" i="52"/>
  <c r="L59" i="52"/>
  <c r="R47" i="52"/>
  <c r="T47" i="52"/>
  <c r="F65" i="52"/>
  <c r="Q65" i="52"/>
  <c r="O47" i="52"/>
  <c r="I47" i="52"/>
  <c r="F79" i="52"/>
  <c r="W65" i="52"/>
  <c r="U77" i="52"/>
  <c r="AA69" i="52"/>
  <c r="I69" i="52"/>
  <c r="N67" i="52"/>
  <c r="K73" i="52"/>
  <c r="H65" i="52"/>
  <c r="T71" i="52"/>
  <c r="T73" i="52"/>
  <c r="U67" i="52"/>
  <c r="U63" i="52"/>
  <c r="F63" i="52"/>
  <c r="E63" i="52"/>
  <c r="E51" i="52"/>
  <c r="I51" i="52"/>
  <c r="H51" i="52"/>
  <c r="I49" i="52"/>
  <c r="E45" i="52"/>
  <c r="T79" i="52"/>
  <c r="W53" i="52"/>
  <c r="I57" i="52"/>
  <c r="H49" i="52"/>
  <c r="N53" i="52"/>
  <c r="Z53" i="52"/>
  <c r="L47" i="52"/>
  <c r="F49" i="52"/>
  <c r="X79" i="52"/>
  <c r="U51" i="52"/>
  <c r="Q49" i="52"/>
  <c r="O73" i="52"/>
  <c r="R49" i="52"/>
  <c r="L51" i="52"/>
  <c r="K49" i="52"/>
  <c r="Q69" i="52"/>
  <c r="Q51" i="52"/>
  <c r="I73" i="52"/>
  <c r="X49" i="52"/>
  <c r="Q73" i="52"/>
  <c r="R77" i="52"/>
  <c r="X53" i="52"/>
  <c r="K53" i="52"/>
  <c r="AA45" i="52"/>
  <c r="R43" i="52"/>
  <c r="Z75" i="52"/>
  <c r="Q45" i="52"/>
  <c r="K71" i="52"/>
  <c r="AA55" i="52"/>
  <c r="E47" i="52"/>
  <c r="L49" i="52"/>
  <c r="K69" i="52"/>
  <c r="E49" i="52"/>
  <c r="H75" i="52"/>
  <c r="L61" i="52"/>
  <c r="R71" i="52"/>
  <c r="W49" i="52"/>
  <c r="U45" i="52"/>
  <c r="K47" i="52"/>
  <c r="E77" i="52"/>
  <c r="AA53" i="52"/>
  <c r="E55" i="52"/>
  <c r="H53" i="52"/>
  <c r="Z67" i="52"/>
  <c r="I55" i="52"/>
  <c r="L75" i="52"/>
  <c r="Q63" i="52"/>
  <c r="L43" i="52"/>
  <c r="F55" i="52"/>
  <c r="T61" i="52"/>
  <c r="H55" i="52"/>
  <c r="I53" i="52"/>
  <c r="R63" i="52"/>
  <c r="F47" i="52"/>
  <c r="Q43" i="52"/>
  <c r="U61" i="52"/>
  <c r="R51" i="52"/>
  <c r="W73" i="52"/>
  <c r="O61" i="52"/>
  <c r="N61" i="52"/>
  <c r="O63" i="52"/>
  <c r="Z77" i="52"/>
  <c r="R67" i="52"/>
  <c r="L57" i="52"/>
  <c r="E73" i="52"/>
  <c r="L55" i="52"/>
  <c r="I71" i="52"/>
  <c r="N63" i="52"/>
  <c r="AA61" i="52"/>
  <c r="H57" i="52"/>
  <c r="K79" i="52"/>
  <c r="K55" i="52"/>
  <c r="N43" i="52"/>
  <c r="K57" i="52"/>
  <c r="N77" i="52"/>
  <c r="U49" i="52"/>
  <c r="T53" i="52"/>
  <c r="O53" i="52"/>
  <c r="W55" i="52"/>
  <c r="O43" i="52"/>
  <c r="Z45" i="52"/>
  <c r="E71" i="52"/>
  <c r="F45" i="52"/>
  <c r="O45" i="52"/>
  <c r="N75" i="52"/>
  <c r="U43" i="52"/>
  <c r="W45" i="52"/>
  <c r="U57" i="52"/>
  <c r="E53" i="52"/>
  <c r="W63" i="52"/>
  <c r="R53" i="52"/>
  <c r="L77" i="52"/>
  <c r="Q53" i="52"/>
  <c r="Z61" i="52"/>
  <c r="K51" i="52"/>
  <c r="E75" i="52"/>
  <c r="F53" i="52"/>
  <c r="T51" i="52"/>
  <c r="H45" i="52"/>
  <c r="L45" i="52"/>
  <c r="L67" i="52"/>
  <c r="X45" i="52"/>
  <c r="U55" i="52"/>
  <c r="N45" i="52"/>
  <c r="H79" i="52"/>
  <c r="R75" i="52"/>
  <c r="T55" i="52"/>
  <c r="I45" i="52"/>
  <c r="O57" i="52"/>
  <c r="X63" i="52"/>
  <c r="AA49" i="52"/>
  <c r="Q79" i="52"/>
  <c r="R55" i="52"/>
  <c r="I77" i="52"/>
  <c r="E67" i="52"/>
  <c r="Q55" i="52"/>
  <c r="Z49" i="52"/>
  <c r="N57" i="52"/>
  <c r="AA71" i="52"/>
  <c r="O79" i="52"/>
  <c r="I67" i="52"/>
  <c r="X77" i="52"/>
  <c r="W67" i="52"/>
  <c r="H63" i="52"/>
  <c r="Z79" i="52"/>
  <c r="I63" i="52"/>
  <c r="X57" i="52"/>
  <c r="R57" i="52"/>
  <c r="W57" i="52"/>
  <c r="AA57" i="52"/>
  <c r="Q57" i="52"/>
  <c r="I43" i="52"/>
  <c r="O71" i="52"/>
  <c r="W43" i="52"/>
  <c r="F57" i="52"/>
  <c r="Z43" i="52"/>
  <c r="W75" i="52"/>
  <c r="J95" i="52"/>
  <c r="P95" i="52"/>
  <c r="S95" i="52"/>
  <c r="G90" i="52"/>
  <c r="G95" i="52"/>
  <c r="W41" i="52"/>
  <c r="W84" i="52" s="1"/>
  <c r="V95" i="52"/>
  <c r="D95" i="52"/>
  <c r="Y95" i="52"/>
  <c r="M95" i="52"/>
  <c r="X41" i="52"/>
  <c r="V90" i="52"/>
  <c r="V84" i="52"/>
  <c r="H41" i="52"/>
  <c r="H90" i="52" s="1"/>
  <c r="G84" i="52"/>
  <c r="I41" i="52"/>
  <c r="F43" i="52"/>
  <c r="E43" i="52"/>
  <c r="N51" i="52"/>
  <c r="O51" i="52"/>
  <c r="H61" i="52"/>
  <c r="I61" i="52"/>
  <c r="X71" i="52"/>
  <c r="W71" i="52"/>
  <c r="W51" i="52"/>
  <c r="X51" i="52"/>
  <c r="Z41" i="52"/>
  <c r="Z90" i="52" s="1"/>
  <c r="AA41" i="52"/>
  <c r="AA95" i="52" s="1"/>
  <c r="Y84" i="52"/>
  <c r="Y90" i="52"/>
  <c r="E41" i="52"/>
  <c r="E90" i="52" s="1"/>
  <c r="D90" i="52"/>
  <c r="D84" i="52"/>
  <c r="F41" i="52"/>
  <c r="F95" i="52" s="1"/>
  <c r="R41" i="52"/>
  <c r="R95" i="52" s="1"/>
  <c r="Q41" i="52"/>
  <c r="Q90" i="52" s="1"/>
  <c r="P84" i="52"/>
  <c r="P90" i="52"/>
  <c r="O41" i="52"/>
  <c r="O95" i="52" s="1"/>
  <c r="M84" i="52"/>
  <c r="M90" i="52"/>
  <c r="N41" i="52"/>
  <c r="N84" i="52" s="1"/>
  <c r="J84" i="52"/>
  <c r="J90" i="52"/>
  <c r="K41" i="52"/>
  <c r="K90" i="52" s="1"/>
  <c r="L41" i="52"/>
  <c r="L95" i="52" s="1"/>
  <c r="E61" i="52"/>
  <c r="F61" i="52"/>
  <c r="T41" i="52"/>
  <c r="T90" i="52" s="1"/>
  <c r="S90" i="52"/>
  <c r="U41" i="52"/>
  <c r="U95" i="52" s="1"/>
  <c r="S84" i="52"/>
  <c r="AA51" i="52"/>
  <c r="Z51" i="52"/>
  <c r="H95" i="52" l="1"/>
  <c r="K95" i="52"/>
  <c r="T95" i="52"/>
  <c r="E95" i="52"/>
  <c r="W90" i="52"/>
  <c r="X84" i="52"/>
  <c r="X95" i="52"/>
  <c r="Z95" i="52"/>
  <c r="W95" i="52"/>
  <c r="Q95" i="52"/>
  <c r="I84" i="52"/>
  <c r="I95" i="52"/>
  <c r="N95" i="52"/>
  <c r="N90" i="52"/>
  <c r="X90" i="52"/>
  <c r="H84" i="52"/>
  <c r="I90" i="52"/>
  <c r="T84" i="52"/>
  <c r="O90" i="52"/>
  <c r="O84" i="52"/>
  <c r="R90" i="52"/>
  <c r="R84" i="52"/>
  <c r="E84" i="52"/>
  <c r="Z84" i="52"/>
  <c r="F84" i="52"/>
  <c r="F90" i="52"/>
  <c r="AA84" i="52"/>
  <c r="AA90" i="52"/>
  <c r="K84" i="52"/>
  <c r="U90" i="52"/>
  <c r="U84" i="52"/>
  <c r="L84" i="52"/>
  <c r="L90" i="52"/>
  <c r="Q84" i="52"/>
</calcChain>
</file>

<file path=xl/sharedStrings.xml><?xml version="1.0" encoding="utf-8"?>
<sst xmlns="http://schemas.openxmlformats.org/spreadsheetml/2006/main" count="20388" uniqueCount="305">
  <si>
    <t>ct_flag</t>
  </si>
  <si>
    <t>Bladder</t>
  </si>
  <si>
    <t>Unk/Oth</t>
  </si>
  <si>
    <t>Breast</t>
  </si>
  <si>
    <t>Colon</t>
  </si>
  <si>
    <t>Rectum</t>
  </si>
  <si>
    <t>Kidney</t>
  </si>
  <si>
    <t>Lung</t>
  </si>
  <si>
    <t>Ovary</t>
  </si>
  <si>
    <t>Uterine</t>
  </si>
  <si>
    <t>Prostate</t>
  </si>
  <si>
    <t>Oesophagus</t>
  </si>
  <si>
    <t>Stomach</t>
  </si>
  <si>
    <t>Pancreas</t>
  </si>
  <si>
    <t>Cervical</t>
  </si>
  <si>
    <t>Oral cavity</t>
  </si>
  <si>
    <t>Salivary glands</t>
  </si>
  <si>
    <t>Hypopharynx</t>
  </si>
  <si>
    <t>Larynx</t>
  </si>
  <si>
    <t>Liver</t>
  </si>
  <si>
    <t>Vulva</t>
  </si>
  <si>
    <t>Other</t>
  </si>
  <si>
    <t>Other head and neck</t>
  </si>
  <si>
    <t>Oropharynx</t>
  </si>
  <si>
    <t>UL</t>
  </si>
  <si>
    <t>LL</t>
  </si>
  <si>
    <t>%</t>
  </si>
  <si>
    <t>MR + RT + CT</t>
  </si>
  <si>
    <t>MR + RT</t>
  </si>
  <si>
    <t>MR + CT</t>
  </si>
  <si>
    <t>CT + RT</t>
  </si>
  <si>
    <t>RT only</t>
  </si>
  <si>
    <t>MR only</t>
  </si>
  <si>
    <t>Chemo only</t>
  </si>
  <si>
    <t>For graph:</t>
  </si>
  <si>
    <t>Head and neck</t>
  </si>
  <si>
    <t>(%)</t>
  </si>
  <si>
    <t>Chemotherapy + Radiotherapy</t>
  </si>
  <si>
    <t>Radiotherapy only</t>
  </si>
  <si>
    <t>Chemotherapy only</t>
  </si>
  <si>
    <t>.</t>
  </si>
  <si>
    <t>Chemotherapy</t>
  </si>
  <si>
    <t>Radiotherapy</t>
  </si>
  <si>
    <t>Stage</t>
  </si>
  <si>
    <t>Lookups</t>
  </si>
  <si>
    <t>Year</t>
  </si>
  <si>
    <t>Treatment</t>
  </si>
  <si>
    <t>Major resection</t>
  </si>
  <si>
    <t>All stages</t>
  </si>
  <si>
    <t>sg_flag</t>
  </si>
  <si>
    <t>Table 1: ICD10 codes</t>
  </si>
  <si>
    <t>C67</t>
  </si>
  <si>
    <t>C50</t>
  </si>
  <si>
    <t>C53</t>
  </si>
  <si>
    <t>Colorectal: Colon</t>
  </si>
  <si>
    <t>C18-19</t>
  </si>
  <si>
    <t>Colorectal: Rectum</t>
  </si>
  <si>
    <t>C20</t>
  </si>
  <si>
    <t>C12, C13</t>
  </si>
  <si>
    <t>C32</t>
  </si>
  <si>
    <t>C02, C03, C04, C06</t>
  </si>
  <si>
    <t>C01, C09, C10</t>
  </si>
  <si>
    <t>C05, C11, C14, C30, C31</t>
  </si>
  <si>
    <t>C07, C08</t>
  </si>
  <si>
    <t>C64-C66, C68</t>
  </si>
  <si>
    <t>C22</t>
  </si>
  <si>
    <t>C15</t>
  </si>
  <si>
    <t>C25</t>
  </si>
  <si>
    <t>C61</t>
  </si>
  <si>
    <t>C16</t>
  </si>
  <si>
    <t>C54-C55</t>
  </si>
  <si>
    <t>C51</t>
  </si>
  <si>
    <t>Other malignant neoplasms</t>
  </si>
  <si>
    <t>All malignant cancers excl. non-melanoma skin cancer</t>
  </si>
  <si>
    <t>C00-97, excl C44</t>
  </si>
  <si>
    <t>Tumour resection</t>
  </si>
  <si>
    <t>Tumour resection only</t>
  </si>
  <si>
    <t xml:space="preserve">Tumour resection + Chemotherapy </t>
  </si>
  <si>
    <t xml:space="preserve">Tumour resection + Radiotherapy </t>
  </si>
  <si>
    <t>Chemotherapy + Tumour resection + Radiotherapy</t>
  </si>
  <si>
    <t>tumour resection</t>
  </si>
  <si>
    <t>radiotherapy</t>
  </si>
  <si>
    <t>chemotherapy</t>
  </si>
  <si>
    <t>Site filters</t>
  </si>
  <si>
    <t>Ovarian</t>
  </si>
  <si>
    <t>Vulval</t>
  </si>
  <si>
    <t>Colorectal</t>
  </si>
  <si>
    <t>Urological</t>
  </si>
  <si>
    <t>Small cell lung cancer</t>
  </si>
  <si>
    <t>Non small cell lung cancer</t>
  </si>
  <si>
    <t>Gynaecological</t>
  </si>
  <si>
    <t>Upper gastro-intestinal</t>
  </si>
  <si>
    <t>N/A</t>
  </si>
  <si>
    <t>The following ICD 10 codes were used for the cancer sites presented in this workbook</t>
  </si>
  <si>
    <t>Cancer site</t>
  </si>
  <si>
    <t xml:space="preserve">Contents </t>
  </si>
  <si>
    <t>Information and methodology details</t>
  </si>
  <si>
    <t>Methodology details on cancer site and time frames</t>
  </si>
  <si>
    <t>ncrasenquiries@phe.gov.uk</t>
  </si>
  <si>
    <t>4 most common cancer sites</t>
  </si>
  <si>
    <t>Colorectal &amp; 4 most common cancer sites</t>
  </si>
  <si>
    <t>Lung &amp; 4 most common cancer sites</t>
  </si>
  <si>
    <t>Urological &amp; 4 most common cancer sites</t>
  </si>
  <si>
    <t>SCLC</t>
  </si>
  <si>
    <t>NSCLC</t>
  </si>
  <si>
    <t xml:space="preserve">(%) </t>
  </si>
  <si>
    <t>Select site:</t>
  </si>
  <si>
    <t>lowercase</t>
  </si>
  <si>
    <t>4 most common</t>
  </si>
  <si>
    <t>All malignant (excl NMSC)</t>
  </si>
  <si>
    <t xml:space="preserve">
</t>
  </si>
  <si>
    <t>Cancer sites for COMBINATION TAB</t>
  </si>
  <si>
    <t>Cancer sites for 3 TREATMENTS</t>
  </si>
  <si>
    <t>Cancer grouping</t>
  </si>
  <si>
    <t>all malignant tumours (excluding other sites)</t>
  </si>
  <si>
    <t>site-specific values</t>
  </si>
  <si>
    <t xml:space="preserve">site specific  </t>
  </si>
  <si>
    <t xml:space="preserve">all malig </t>
  </si>
  <si>
    <t>Tumour resection (TR) only</t>
  </si>
  <si>
    <t>tumourid</t>
  </si>
  <si>
    <t xml:space="preserve">Feedback is welcomed for this project. If you have any feedback or queries regarding any of these data, please contact: </t>
  </si>
  <si>
    <t>ICD-O-2</t>
  </si>
  <si>
    <t>Description</t>
  </si>
  <si>
    <t>Small cell carcinoma NOS</t>
  </si>
  <si>
    <t>Oat cell carcinoma</t>
  </si>
  <si>
    <t>Small cell carcinoma, fusiform cell</t>
  </si>
  <si>
    <t>Small cell carcinoma, intermediate cell</t>
  </si>
  <si>
    <t>Small cell-large cell carcinoma</t>
  </si>
  <si>
    <t>Table 2: ICD-O-2 codes</t>
  </si>
  <si>
    <t>The following ICD-O-2 codes were used to classify lung cancer into small cell lung cancer (SCLC), with all other lung cancers recorded as non small cell lung cancer (NSCLC)</t>
  </si>
  <si>
    <t>Tumour resections</t>
  </si>
  <si>
    <t>C33-C34 with ICD-O-2 morphology in Table 2 below</t>
  </si>
  <si>
    <t>C33-C34 with morphology outside of those listed in Table 2</t>
  </si>
  <si>
    <t>Dependent on above time periods</t>
  </si>
  <si>
    <t>Days included as post-diagnostic time period (months)</t>
  </si>
  <si>
    <t>183 (6)</t>
  </si>
  <si>
    <t>365 (12)</t>
  </si>
  <si>
    <t>547 (18)</t>
  </si>
  <si>
    <t>274 (9)</t>
  </si>
  <si>
    <t>456 (15)</t>
  </si>
  <si>
    <t>ICD10 codes</t>
  </si>
  <si>
    <t>Number of tumours recorded to be treated, percentage of total and 95% confidence interval (CI)</t>
  </si>
  <si>
    <t>95% CI</t>
  </si>
  <si>
    <t>Acknowledgements</t>
  </si>
  <si>
    <t>Public Health England and Cancer Research UK would like to thank the following analysts who developed this workbook:</t>
  </si>
  <si>
    <t>Anna Fry</t>
  </si>
  <si>
    <t>Becky White</t>
  </si>
  <si>
    <t>We would also like to thank the following clinicians and analysts who offered feedback on this workbook or helped improve the tumour resections data featured in it:</t>
  </si>
  <si>
    <t>Dr. Andy Nordin</t>
  </si>
  <si>
    <t>Prof. Mick Peake</t>
  </si>
  <si>
    <t>Prof. Eva Morris</t>
  </si>
  <si>
    <t>Dr. Roland Valori</t>
  </si>
  <si>
    <t>Prof. Paul Finan</t>
  </si>
  <si>
    <t>Prof. Hemant Kocher</t>
  </si>
  <si>
    <t>Mr. Graham Putnam</t>
  </si>
  <si>
    <t>Mr. Kieran Horgan</t>
  </si>
  <si>
    <t>Mr. Roger Kockelbergh</t>
  </si>
  <si>
    <t>Mr. Ravinder Vohra</t>
  </si>
  <si>
    <t>Mr. Keith Roberts</t>
  </si>
  <si>
    <t>Dr. Katherine Henson</t>
  </si>
  <si>
    <t>cancergroup</t>
  </si>
  <si>
    <t>Other care</t>
  </si>
  <si>
    <t>All 22 sites combined</t>
  </si>
  <si>
    <t>Other care**</t>
  </si>
  <si>
    <t>Dr. Sean McPhail</t>
  </si>
  <si>
    <t>Tumours where tumour resection is defined*</t>
  </si>
  <si>
    <t>Total number of tumours diagnosed</t>
  </si>
  <si>
    <t>This workbook has been produced as part of the Cancer Research UK - Public Health England Partnership.</t>
  </si>
  <si>
    <t>This work uses data collected by the NHS, as part of the care and support of cancer patients.</t>
  </si>
  <si>
    <t>Find out more</t>
  </si>
  <si>
    <t>2013-2015</t>
  </si>
  <si>
    <t>All patients</t>
  </si>
  <si>
    <t>Cheshire and Merseyside</t>
  </si>
  <si>
    <t>East Midlands</t>
  </si>
  <si>
    <t>East of England</t>
  </si>
  <si>
    <t>Humber, Coast and Vale</t>
  </si>
  <si>
    <t>Kent and Medway</t>
  </si>
  <si>
    <t>Lancashire and South Cumbria</t>
  </si>
  <si>
    <t>North East and Cumbria</t>
  </si>
  <si>
    <t>Peninsula</t>
  </si>
  <si>
    <t>Somerset, Wiltshire, Avon and Gloucestershire</t>
  </si>
  <si>
    <t>South East London</t>
  </si>
  <si>
    <t>Surrey and Sussex</t>
  </si>
  <si>
    <t>Thames Valley</t>
  </si>
  <si>
    <t>Wessex</t>
  </si>
  <si>
    <t>West Midlands</t>
  </si>
  <si>
    <t>West Yorkshire</t>
  </si>
  <si>
    <t>calncv17cd</t>
  </si>
  <si>
    <t>E56000003</t>
  </si>
  <si>
    <t>E56000004</t>
  </si>
  <si>
    <t>E56000005</t>
  </si>
  <si>
    <t>E56000006</t>
  </si>
  <si>
    <t>E56000007</t>
  </si>
  <si>
    <t>E56000008</t>
  </si>
  <si>
    <t>E56000009</t>
  </si>
  <si>
    <t>E56000010</t>
  </si>
  <si>
    <t>E56000011</t>
  </si>
  <si>
    <t>E56000012</t>
  </si>
  <si>
    <t>E56000013</t>
  </si>
  <si>
    <t>E56000014</t>
  </si>
  <si>
    <t>E56000015</t>
  </si>
  <si>
    <t>E56000016</t>
  </si>
  <si>
    <t>E56000017</t>
  </si>
  <si>
    <t>E56000018</t>
  </si>
  <si>
    <t>E57000001</t>
  </si>
  <si>
    <t>E57000002</t>
  </si>
  <si>
    <t>E57000003</t>
  </si>
  <si>
    <t>Greater Manchester</t>
  </si>
  <si>
    <t>North Central and North East London</t>
  </si>
  <si>
    <t>North West and South West London</t>
  </si>
  <si>
    <t>South Yorkshire, Bassetlaw, North Derbyshire &amp; Hardwick</t>
  </si>
  <si>
    <t>rt_flag</t>
  </si>
  <si>
    <t>Greater Manchester NCV</t>
  </si>
  <si>
    <t>Cheshire &amp; Merseyside</t>
  </si>
  <si>
    <t>Humber, Coast &amp; Vale</t>
  </si>
  <si>
    <t>Kent &amp; Medway</t>
  </si>
  <si>
    <t>Lancashire &amp; South Cumbria</t>
  </si>
  <si>
    <t>North Central &amp; North East London NCV</t>
  </si>
  <si>
    <t>North West &amp; South West London NCV</t>
  </si>
  <si>
    <t>North East &amp; Cumbria</t>
  </si>
  <si>
    <t>Somerset, Wiltshire, Avon &amp; Gloucestershire</t>
  </si>
  <si>
    <t>Surrey &amp; Sussex</t>
  </si>
  <si>
    <t>_xvar</t>
  </si>
  <si>
    <t>sg_flag_p</t>
  </si>
  <si>
    <t>fc_lb_2s</t>
  </si>
  <si>
    <t>fc_ub_2s</t>
  </si>
  <si>
    <t>fc_lb_3s</t>
  </si>
  <si>
    <t>fc_ub_3s</t>
  </si>
  <si>
    <t>sg_flag_total_p</t>
  </si>
  <si>
    <t>Title</t>
  </si>
  <si>
    <t>x-axis title</t>
  </si>
  <si>
    <t>y-axis title</t>
  </si>
  <si>
    <t>Proportion of tumours</t>
  </si>
  <si>
    <t>Source</t>
  </si>
  <si>
    <t>Average across Cas</t>
  </si>
  <si>
    <t>Baseline</t>
  </si>
  <si>
    <t>ct_flag_p</t>
  </si>
  <si>
    <t>ct_flag_total_p</t>
  </si>
  <si>
    <t>rt_flag_p</t>
  </si>
  <si>
    <t>rt_flag_total_p</t>
  </si>
  <si>
    <t>Source: Public Health England in partnership with Cancer Research UK</t>
  </si>
  <si>
    <t>Cancer Alliance</t>
  </si>
  <si>
    <t>Number of tumours treated</t>
  </si>
  <si>
    <t>Similar to average</t>
  </si>
  <si>
    <t>Lower than average</t>
  </si>
  <si>
    <t>S. Yorkshire, Bassetlaw, N. Derbyshire &amp; Hardwick</t>
  </si>
  <si>
    <t>calncv17nm_rename</t>
  </si>
  <si>
    <t>England</t>
  </si>
  <si>
    <t>flag</t>
  </si>
  <si>
    <t>ca_vs_total_95</t>
  </si>
  <si>
    <t>ca_vs_total_998</t>
  </si>
  <si>
    <t>cancergroup2</t>
  </si>
  <si>
    <t>sg</t>
  </si>
  <si>
    <t>Higher than average</t>
  </si>
  <si>
    <t>select x</t>
  </si>
  <si>
    <t>select y</t>
  </si>
  <si>
    <t>For funnelplots</t>
  </si>
  <si>
    <t>obnum</t>
  </si>
  <si>
    <t>concat</t>
  </si>
  <si>
    <t>ct</t>
  </si>
  <si>
    <t>rt</t>
  </si>
  <si>
    <t>Non missing x values</t>
  </si>
  <si>
    <t>95% LCL**</t>
  </si>
  <si>
    <t>95% UCL***</t>
  </si>
  <si>
    <t>C00, C17, C21, C23-C24,C26, C37-C49, non-ovarian C48, C52, C58, C60, C62-C63, C69-C97</t>
  </si>
  <si>
    <t>Chemotherapy, Radiotherapy and Tumour Resection by Cancer Alliance in England, 2013 - 2015</t>
  </si>
  <si>
    <t>Select Cancer Alliance of residence:</t>
  </si>
  <si>
    <t>Slide deck summaries: Chemotherapy, radiotherapy and tumour resection in England, 2013-15, by cancer site</t>
  </si>
  <si>
    <t>Comparison with England</t>
  </si>
  <si>
    <t>Data table of all Cancer Alliances and England total</t>
  </si>
  <si>
    <t>Comparison of selected Cancer Alliance against England total</t>
  </si>
  <si>
    <t>Comparison of selected Cancer Alliance - independent treatment proportions</t>
  </si>
  <si>
    <t>Comparison of selected Cancer Alliance - combinations of treatments</t>
  </si>
  <si>
    <t>Funnel plot of all Cancer Alliances - independent treatment proportions</t>
  </si>
  <si>
    <t>England Workbook: Chemotherapy, radiotherapy and tumour resection by tumour &amp; patient characteristics in England, 2013-15</t>
  </si>
  <si>
    <t>Bladder**</t>
  </si>
  <si>
    <t>365 (12)*</t>
  </si>
  <si>
    <t>274 (9)*</t>
  </si>
  <si>
    <t>183 (6)*</t>
  </si>
  <si>
    <t>SCLC***</t>
  </si>
  <si>
    <t>NSCLC***</t>
  </si>
  <si>
    <t>C56-C57, C48 (females only with specific exclusions*****)</t>
  </si>
  <si>
    <t>Prostate****</t>
  </si>
  <si>
    <t>** Bladder tumour resections are particularly high in TNM stage 1 tumours, as endoscopic resections have been included for only T1 (non-muscle invasive) tumours.</t>
  </si>
  <si>
    <t>*** Small cell lung cancer (SCLC) confirmed cases were identified using morphology data (Table 2). All other lung cancer cases were categorised as not small cell lung cancers (NSCLC). This includes tumours with biopsy-confirmed non-small cell cancer as well as those with no tissue confirmation.</t>
  </si>
  <si>
    <t>**** Procedures that may have resulted in an incidental diagnosis of prostate cancer are included in the prostate tumour resection figures.</t>
  </si>
  <si>
    <t xml:space="preserve">***** Excluded ICD-O-2 morphology codes: 8800, 8801, 8802, 8803, 8804, 8805, 8806, 8963, 8990, 8991, 9040, 9041, 9042, 9043, 9044, 8811-8921, 9120-9373, 9530-9582
</t>
  </si>
  <si>
    <t xml:space="preserve">* Note: the proportion of tumour resections for "All malignant tumours" (displayed with striped bars) includes only the 22 sites which have been assigned tumour resection codes, not all cancer sites. 'Other' sites have been excluded. </t>
  </si>
  <si>
    <t xml:space="preserve">*"Other care" represents the group of patients who had no record of chemotherapy, tumour resection, or radiotherapy in the time frame assessed (see 'Sites' tab). This may include patients who received other treatments (such as hormonal therapy or management of symptoms), treatment outside of the time frame assessed, treatment in a private setting, or there may be data missing from the datasets used. </t>
  </si>
  <si>
    <t>Other care*</t>
  </si>
  <si>
    <t>This stacked bar chart does not include confidence intervals, which should be taken into account for small populations. These are shown in the table below, along with a comparison of the selected Cancer Alliance against England.
There are a number of possible reasons why unadjusted treatment rates could be higher or lower for the selected Cancer Alliance than the England total, including:
 - The characteristics of the Cancer Alliance's population could be different to England overall (e.g. stage at diagnosis, deprivation, age, sex, ethnicity, comorbidities etc.). For example, the population could have a different age distribution compared to England, and age is known to affect the treatments a patient receives.
 - The sample size of the Cancer Alliance could be small, so random variation could have a bigger influence.</t>
  </si>
  <si>
    <t>There are a number of possible reasons why unadjusted treatment rates could be higher or lower for the selected Cancer Alliance than the England total, including:
 - The characteristics of the Cancer Alliance's population could be different to England overall (e.g. stage at diagnosis, deprivation, age, sex, ethnicity, comorbidities etc.). For example, the population could have a different age distribution compared to England, and age is known to affect the treatments a patient receives.
 - The sample size of the Cancer Alliance could be small, so random variation could have a bigger influence.</t>
  </si>
  <si>
    <t>We would like to thank the following analysts who contributed to the work:</t>
  </si>
  <si>
    <t>Clare Pearson</t>
  </si>
  <si>
    <t>Sabrina Sandhu</t>
  </si>
  <si>
    <t xml:space="preserve">Carolynn Gildea </t>
  </si>
  <si>
    <t>Jess Fraser</t>
  </si>
  <si>
    <t>Michael Wallington</t>
  </si>
  <si>
    <t>Cong Chen</t>
  </si>
  <si>
    <t>These funnel plots show the selected Cancer Alliance's chemotheraapy, resection and radiotherapy rates in the context of variability across all Cancer Alliances. They show whether each Cancer Alliance's treatment rate is different to the England average, given the Cancer Alliance's population size. 
Random variation is bigger for smaller populations, so a smaller Cancer Alliance's treatment rate needs to be more different to the England average for it to be classed as outside the bounds of random variation.
The dotted lines are "control limits", which show the limits of expected random variation for each possible Cancer Alliance size. If a Cancer Alliance's treatment rate is outside the limits, it may be because:
  a) the Cancer Alliance is an "outlier" with a higher or lower than average treatment rate, or
  b)  there is generally high variability across all the Cancer Alliances (indicated by many other Cancer Alliances also lying outside the limits).
If a Cancer Alliance lies outside the 99.8% control limits, it is possible to be more certain that it is different to the England average than if it only lies outside the 95% control limits.
It is important to note that these rates are unadjusted, so outliers may be caused by differences in population characteristics (e.g. stage at diagnosis, deprivation, age, sex, ethnicity, comorbidities etc.), or missing data.
Note that these funnelplots have been generated in Stata using the Funnelcompar command. For smaller populations, this technique may generate less smooth control limits than other techniques.</t>
  </si>
  <si>
    <t>West Yorkshire &amp; Harrogate</t>
  </si>
  <si>
    <r>
      <t xml:space="preserve">This workbook presents the numbers and percentages of tumours diagnosed in England in 2013 - 2015 recorded as receiving radiotherapy, chemotherapy or tumour resection. The results are presented by Cancer Alliance and cancer site. The methodology is described in the standard operating procedure "CAS-SOP #4.4 Linking treatment tables – chemotherapy, tumour resections and radiotherapy".
</t>
    </r>
    <r>
      <rPr>
        <sz val="12"/>
        <color rgb="FF000000"/>
        <rFont val="Arial"/>
        <family val="2"/>
      </rPr>
      <t>National level slide deck summaries by cancer site, and a workbook breaking down results by tumour and patient characteristics are also available from the links below.</t>
    </r>
  </si>
  <si>
    <t>CAS-SOP #4.4 Linking treatment tables – chemotherapy, tumour resections and radiotherapy</t>
  </si>
  <si>
    <t>North Central &amp; North East London</t>
  </si>
  <si>
    <t>North West &amp; South West London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</si>
</sst>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CCE3F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rgb="FFCCE3F1"/>
      <name val="Calibri"/>
      <family val="2"/>
      <scheme val="minor"/>
    </font>
    <font>
      <sz val="10"/>
      <name val="Arial"/>
      <family val="2"/>
    </font>
    <font>
      <sz val="11"/>
      <name val="Calibri"/>
      <family val="2"/>
      <scheme val="minor"/>
    </font>
    <font>
      <b/>
      <sz val="16"/>
      <name val="Calibri"/>
      <family val="2"/>
      <scheme val="minor"/>
    </font>
    <font>
      <b/>
      <sz val="11"/>
      <name val="Calibri"/>
      <family val="2"/>
      <scheme val="minor"/>
    </font>
    <font>
      <sz val="9"/>
      <name val="Calibri"/>
      <family val="2"/>
      <scheme val="minor"/>
    </font>
    <font>
      <sz val="12"/>
      <name val="Calibri"/>
      <family val="2"/>
      <scheme val="minor"/>
    </font>
    <font>
      <sz val="12"/>
      <color theme="1"/>
      <name val="Arial"/>
      <family val="2"/>
    </font>
    <font>
      <b/>
      <sz val="12"/>
      <color theme="1"/>
      <name val="Arial"/>
      <family val="2"/>
    </font>
    <font>
      <b/>
      <sz val="14"/>
      <color rgb="FF98002E"/>
      <name val="Arial"/>
      <family val="2"/>
    </font>
    <font>
      <b/>
      <sz val="12"/>
      <color rgb="FF98002E"/>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8"/>
      <color theme="1"/>
      <name val="Arial"/>
      <family val="2"/>
    </font>
    <font>
      <sz val="11"/>
      <color theme="1"/>
      <name val="Arial"/>
      <family val="2"/>
    </font>
    <font>
      <b/>
      <sz val="20"/>
      <color rgb="FF98002E"/>
      <name val="Arial"/>
      <family val="2"/>
    </font>
    <font>
      <b/>
      <sz val="12"/>
      <color rgb="FF000000"/>
      <name val="Arial"/>
      <family val="2"/>
    </font>
    <font>
      <b/>
      <sz val="10"/>
      <name val="Arial"/>
      <family val="2"/>
    </font>
    <font>
      <b/>
      <sz val="11"/>
      <color rgb="FF98002E"/>
      <name val="Arial"/>
      <family val="2"/>
    </font>
    <font>
      <b/>
      <sz val="11"/>
      <color theme="1"/>
      <name val="Arial"/>
      <family val="2"/>
    </font>
    <font>
      <u/>
      <sz val="11"/>
      <color theme="10"/>
      <name val="Calibri"/>
      <family val="2"/>
      <scheme val="minor"/>
    </font>
    <font>
      <u/>
      <sz val="12"/>
      <color theme="10"/>
      <name val="Arial"/>
      <family val="2"/>
    </font>
    <font>
      <sz val="14"/>
      <name val="Calibri"/>
      <family val="2"/>
      <scheme val="minor"/>
    </font>
    <font>
      <b/>
      <sz val="14"/>
      <name val="Calibri"/>
      <family val="2"/>
      <scheme val="minor"/>
    </font>
    <font>
      <i/>
      <sz val="14"/>
      <name val="Calibri"/>
      <family val="2"/>
      <scheme val="minor"/>
    </font>
    <font>
      <b/>
      <i/>
      <sz val="14"/>
      <name val="Calibri"/>
      <family val="2"/>
      <scheme val="minor"/>
    </font>
    <font>
      <sz val="14"/>
      <color rgb="FFCCE3F1"/>
      <name val="Calibri"/>
      <family val="2"/>
      <scheme val="minor"/>
    </font>
    <font>
      <sz val="12"/>
      <name val="Arial"/>
      <family val="2"/>
    </font>
    <font>
      <u/>
      <sz val="12"/>
      <name val="Arial"/>
      <family val="2"/>
    </font>
    <font>
      <b/>
      <sz val="12"/>
      <name val="Arial"/>
      <family val="2"/>
    </font>
    <font>
      <b/>
      <sz val="10"/>
      <color rgb="FFCCE3F1"/>
      <name val="Calibri"/>
      <family val="2"/>
      <scheme val="minor"/>
    </font>
    <font>
      <b/>
      <sz val="12"/>
      <color theme="1"/>
      <name val="Calibri"/>
      <family val="2"/>
      <scheme val="minor"/>
    </font>
    <font>
      <u/>
      <sz val="11"/>
      <color theme="10"/>
      <name val="Arial"/>
      <family val="2"/>
    </font>
    <font>
      <b/>
      <sz val="11"/>
      <color rgb="FFCCE3F1"/>
      <name val="Calibri"/>
      <family val="2"/>
      <scheme val="minor"/>
    </font>
    <font>
      <sz val="9"/>
      <color rgb="FFCCE3F1"/>
      <name val="Calibri"/>
      <family val="2"/>
      <scheme val="minor"/>
    </font>
    <font>
      <sz val="11.5"/>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Arial Narrow"/>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b/>
      <i/>
      <sz val="12"/>
      <name val="Calibri"/>
      <family val="2"/>
      <scheme val="minor"/>
    </font>
    <font>
      <i/>
      <sz val="12"/>
      <name val="Calibri"/>
      <family val="2"/>
      <scheme val="minor"/>
    </font>
    <font>
      <sz val="13.5"/>
      <name val="Calibri"/>
      <family val="2"/>
      <scheme val="minor"/>
    </font>
    <font>
      <sz val="12"/>
      <color rgb="FF000000"/>
      <name val="Arial"/>
      <family val="2"/>
    </font>
    <font>
      <i/>
      <sz val="11"/>
      <color rgb="FFCCE3F1"/>
      <name val="Calibri"/>
      <family val="2"/>
      <scheme val="minor"/>
    </font>
  </fonts>
  <fills count="57">
    <fill>
      <patternFill patternType="none"/>
    </fill>
    <fill>
      <patternFill patternType="gray125"/>
    </fill>
    <fill>
      <patternFill patternType="solid">
        <fgColor rgb="FFCCE3F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rgb="FF00B092"/>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style="medium">
        <color rgb="FF00B092"/>
      </right>
      <top/>
      <bottom/>
      <diagonal/>
    </border>
    <border>
      <left style="medium">
        <color rgb="FF00B092"/>
      </left>
      <right style="medium">
        <color rgb="FF00B092"/>
      </right>
      <top style="medium">
        <color rgb="FF00B092"/>
      </top>
      <bottom style="medium">
        <color rgb="FF00B09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diagonal/>
    </border>
    <border>
      <left/>
      <right/>
      <top style="medium">
        <color rgb="FF00B092"/>
      </top>
      <bottom style="medium">
        <color rgb="FF00B092"/>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91">
    <xf numFmtId="0" fontId="0" fillId="0" borderId="0"/>
    <xf numFmtId="9" fontId="1" fillId="0" borderId="0" applyFont="0" applyFill="0" applyBorder="0" applyAlignment="0" applyProtection="0"/>
    <xf numFmtId="0" fontId="10" fillId="0" borderId="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37" applyNumberFormat="0" applyAlignment="0" applyProtection="0"/>
    <xf numFmtId="0" fontId="28" fillId="8" borderId="38" applyNumberFormat="0" applyAlignment="0" applyProtection="0"/>
    <xf numFmtId="0" fontId="29" fillId="8" borderId="37" applyNumberFormat="0" applyAlignment="0" applyProtection="0"/>
    <xf numFmtId="0" fontId="30" fillId="0" borderId="39" applyNumberFormat="0" applyFill="0" applyAlignment="0" applyProtection="0"/>
    <xf numFmtId="0" fontId="31" fillId="9" borderId="40" applyNumberFormat="0" applyAlignment="0" applyProtection="0"/>
    <xf numFmtId="0" fontId="2" fillId="0" borderId="0" applyNumberFormat="0" applyFill="0" applyBorder="0" applyAlignment="0" applyProtection="0"/>
    <xf numFmtId="0" fontId="1" fillId="10" borderId="41" applyNumberFormat="0" applyFont="0" applyAlignment="0" applyProtection="0"/>
    <xf numFmtId="0" fontId="32" fillId="0" borderId="0" applyNumberFormat="0" applyFill="0" applyBorder="0" applyAlignment="0" applyProtection="0"/>
    <xf numFmtId="0" fontId="3" fillId="0" borderId="42"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3" fillId="34" borderId="0" applyNumberFormat="0" applyBorder="0" applyAlignment="0" applyProtection="0"/>
    <xf numFmtId="0" fontId="34" fillId="0" borderId="0"/>
    <xf numFmtId="0" fontId="35" fillId="0" borderId="0"/>
    <xf numFmtId="0" fontId="35" fillId="0" borderId="0"/>
    <xf numFmtId="0" fontId="35" fillId="0" borderId="0"/>
    <xf numFmtId="0" fontId="42"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52" borderId="0" applyNumberFormat="0" applyBorder="0" applyAlignment="0" applyProtection="0"/>
    <xf numFmtId="0" fontId="60" fillId="36" borderId="0" applyNumberFormat="0" applyBorder="0" applyAlignment="0" applyProtection="0"/>
    <xf numFmtId="0" fontId="61" fillId="53" borderId="51" applyNumberFormat="0" applyAlignment="0" applyProtection="0"/>
    <xf numFmtId="0" fontId="62" fillId="54" borderId="52" applyNumberFormat="0" applyAlignment="0" applyProtection="0"/>
    <xf numFmtId="0" fontId="63" fillId="0" borderId="0" applyNumberFormat="0" applyFill="0" applyBorder="0" applyAlignment="0" applyProtection="0"/>
    <xf numFmtId="0" fontId="64" fillId="37" borderId="0" applyNumberFormat="0" applyBorder="0" applyAlignment="0" applyProtection="0"/>
    <xf numFmtId="0" fontId="65" fillId="0" borderId="53" applyNumberFormat="0" applyFill="0" applyAlignment="0" applyProtection="0"/>
    <xf numFmtId="0" fontId="66" fillId="0" borderId="54" applyNumberFormat="0" applyFill="0" applyAlignment="0" applyProtection="0"/>
    <xf numFmtId="0" fontId="67" fillId="0" borderId="55" applyNumberFormat="0" applyFill="0" applyAlignment="0" applyProtection="0"/>
    <xf numFmtId="0" fontId="67" fillId="0" borderId="0" applyNumberFormat="0" applyFill="0" applyBorder="0" applyAlignment="0" applyProtection="0"/>
    <xf numFmtId="0" fontId="68" fillId="40" borderId="51" applyNumberFormat="0" applyAlignment="0" applyProtection="0"/>
    <xf numFmtId="0" fontId="69" fillId="0" borderId="56" applyNumberFormat="0" applyFill="0" applyAlignment="0" applyProtection="0"/>
    <xf numFmtId="0" fontId="70" fillId="55" borderId="0" applyNumberFormat="0" applyBorder="0" applyAlignment="0" applyProtection="0"/>
    <xf numFmtId="0" fontId="10" fillId="56" borderId="57" applyNumberFormat="0" applyFont="0" applyAlignment="0" applyProtection="0"/>
    <xf numFmtId="0" fontId="71" fillId="53" borderId="58" applyNumberFormat="0" applyAlignment="0" applyProtection="0"/>
    <xf numFmtId="9" fontId="72" fillId="0" borderId="0" applyFont="0" applyFill="0" applyBorder="0" applyAlignment="0" applyProtection="0"/>
    <xf numFmtId="0" fontId="73" fillId="0" borderId="0" applyNumberFormat="0" applyFill="0" applyBorder="0" applyAlignment="0" applyProtection="0"/>
    <xf numFmtId="0" fontId="74" fillId="0" borderId="59" applyNumberFormat="0" applyFill="0" applyAlignment="0" applyProtection="0"/>
    <xf numFmtId="0" fontId="75" fillId="0" borderId="0" applyNumberFormat="0" applyFill="0" applyBorder="0" applyAlignment="0" applyProtection="0"/>
  </cellStyleXfs>
  <cellXfs count="296">
    <xf numFmtId="0" fontId="0" fillId="0" borderId="0" xfId="0"/>
    <xf numFmtId="0" fontId="4" fillId="2" borderId="0" xfId="0" applyFont="1" applyFill="1"/>
    <xf numFmtId="0" fontId="4" fillId="2" borderId="0" xfId="0" applyFont="1" applyFill="1" applyBorder="1"/>
    <xf numFmtId="0" fontId="11" fillId="2" borderId="0" xfId="0" applyFont="1" applyFill="1" applyBorder="1"/>
    <xf numFmtId="0" fontId="11" fillId="2" borderId="0" xfId="0" applyFont="1" applyFill="1"/>
    <xf numFmtId="0" fontId="7" fillId="2" borderId="0" xfId="0" applyFont="1" applyFill="1"/>
    <xf numFmtId="0" fontId="11" fillId="2" borderId="0" xfId="0" applyFont="1" applyFill="1" applyBorder="1" applyAlignment="1">
      <alignment horizontal="center"/>
    </xf>
    <xf numFmtId="0" fontId="8" fillId="2" borderId="0" xfId="0" applyFont="1" applyFill="1" applyBorder="1" applyAlignment="1">
      <alignment textRotation="90"/>
    </xf>
    <xf numFmtId="3" fontId="11" fillId="2" borderId="0" xfId="0" applyNumberFormat="1" applyFont="1" applyFill="1"/>
    <xf numFmtId="0" fontId="14" fillId="2" borderId="0" xfId="0" applyFont="1" applyFill="1"/>
    <xf numFmtId="0" fontId="8" fillId="2" borderId="0" xfId="0" applyFont="1" applyFill="1" applyBorder="1" applyAlignment="1"/>
    <xf numFmtId="0" fontId="15" fillId="2" borderId="0" xfId="0" applyFont="1" applyFill="1"/>
    <xf numFmtId="9" fontId="11" fillId="2" borderId="0" xfId="0" applyNumberFormat="1" applyFont="1" applyFill="1"/>
    <xf numFmtId="0" fontId="7" fillId="2" borderId="0" xfId="0" applyFont="1" applyFill="1" applyBorder="1"/>
    <xf numFmtId="0" fontId="5" fillId="0" borderId="0" xfId="0" applyFont="1"/>
    <xf numFmtId="0" fontId="5" fillId="0" borderId="0" xfId="0" applyFont="1" applyBorder="1"/>
    <xf numFmtId="0" fontId="6" fillId="0" borderId="14" xfId="0" applyFont="1" applyBorder="1"/>
    <xf numFmtId="0" fontId="13" fillId="2" borderId="0" xfId="0" applyFont="1" applyFill="1"/>
    <xf numFmtId="0" fontId="9" fillId="2" borderId="0" xfId="0" applyFont="1" applyFill="1" applyBorder="1"/>
    <xf numFmtId="0" fontId="9" fillId="2" borderId="0" xfId="0" applyFont="1" applyFill="1" applyAlignment="1">
      <alignment horizontal="center" vertical="center"/>
    </xf>
    <xf numFmtId="0" fontId="18" fillId="0" borderId="0" xfId="0" applyFont="1"/>
    <xf numFmtId="0" fontId="19" fillId="0" borderId="0" xfId="0" applyFont="1" applyBorder="1" applyAlignment="1">
      <alignment vertical="top" wrapText="1"/>
    </xf>
    <xf numFmtId="0" fontId="0" fillId="0" borderId="0" xfId="0" applyFont="1" applyAlignment="1">
      <alignment horizontal="left" indent="1"/>
    </xf>
    <xf numFmtId="0" fontId="0" fillId="0" borderId="0" xfId="0" applyBorder="1"/>
    <xf numFmtId="0" fontId="0" fillId="0" borderId="0" xfId="0" applyAlignment="1"/>
    <xf numFmtId="0" fontId="0" fillId="0" borderId="0" xfId="0" applyBorder="1" applyAlignment="1"/>
    <xf numFmtId="0" fontId="5" fillId="0" borderId="6" xfId="0" applyFont="1" applyBorder="1"/>
    <xf numFmtId="0" fontId="5" fillId="0" borderId="24" xfId="0" applyFont="1" applyBorder="1"/>
    <xf numFmtId="0" fontId="5" fillId="0" borderId="23" xfId="0" applyFont="1" applyBorder="1"/>
    <xf numFmtId="0" fontId="5" fillId="0" borderId="19" xfId="0" applyFont="1" applyBorder="1"/>
    <xf numFmtId="0" fontId="5" fillId="0" borderId="1" xfId="0" applyFont="1" applyBorder="1"/>
    <xf numFmtId="0" fontId="36" fillId="0" borderId="0" xfId="0" applyFont="1"/>
    <xf numFmtId="0" fontId="39" fillId="0" borderId="0" xfId="2" applyFont="1"/>
    <xf numFmtId="0" fontId="40" fillId="0" borderId="0" xfId="0" applyFont="1"/>
    <xf numFmtId="0" fontId="41" fillId="0" borderId="0" xfId="0" applyFont="1"/>
    <xf numFmtId="0" fontId="43" fillId="0" borderId="0" xfId="48" applyFont="1"/>
    <xf numFmtId="0" fontId="44" fillId="2" borderId="0" xfId="0" applyFont="1" applyFill="1"/>
    <xf numFmtId="0" fontId="48" fillId="2" borderId="0" xfId="0" applyFont="1" applyFill="1"/>
    <xf numFmtId="0" fontId="11" fillId="0" borderId="0" xfId="0" applyFont="1" applyBorder="1" applyAlignment="1"/>
    <xf numFmtId="0" fontId="49" fillId="0" borderId="0" xfId="0" applyFont="1" applyBorder="1"/>
    <xf numFmtId="0" fontId="11" fillId="0" borderId="0" xfId="0" applyFont="1" applyBorder="1"/>
    <xf numFmtId="0" fontId="50" fillId="0" borderId="0" xfId="0" applyFont="1" applyBorder="1" applyAlignment="1">
      <alignment vertical="top" wrapText="1"/>
    </xf>
    <xf numFmtId="0" fontId="49" fillId="0" borderId="0" xfId="0" applyFont="1" applyBorder="1" applyAlignment="1">
      <alignment vertical="top" wrapText="1"/>
    </xf>
    <xf numFmtId="0" fontId="49" fillId="0" borderId="0" xfId="0" applyFont="1" applyBorder="1" applyAlignment="1"/>
    <xf numFmtId="0" fontId="49" fillId="0" borderId="0" xfId="0" applyFont="1"/>
    <xf numFmtId="0" fontId="16" fillId="0" borderId="0" xfId="0" applyFont="1"/>
    <xf numFmtId="0" fontId="16" fillId="0" borderId="0" xfId="0" applyFont="1" applyAlignment="1"/>
    <xf numFmtId="0" fontId="16" fillId="0" borderId="0" xfId="0" applyFont="1" applyFill="1" applyBorder="1"/>
    <xf numFmtId="3" fontId="44" fillId="2" borderId="0" xfId="0" applyNumberFormat="1" applyFont="1" applyFill="1"/>
    <xf numFmtId="0" fontId="7" fillId="2" borderId="0" xfId="0" applyFont="1" applyFill="1" applyBorder="1" applyAlignment="1">
      <alignment vertical="top"/>
    </xf>
    <xf numFmtId="1" fontId="9" fillId="2" borderId="0" xfId="0" applyNumberFormat="1" applyFont="1" applyFill="1" applyAlignment="1">
      <alignment horizontal="center" vertical="center"/>
    </xf>
    <xf numFmtId="0" fontId="9" fillId="2" borderId="0" xfId="0" applyFont="1" applyFill="1" applyAlignment="1"/>
    <xf numFmtId="0" fontId="36" fillId="0" borderId="0" xfId="0" applyFont="1" applyFill="1"/>
    <xf numFmtId="0" fontId="5" fillId="0" borderId="2" xfId="0" applyFont="1" applyBorder="1"/>
    <xf numFmtId="0" fontId="5" fillId="0" borderId="15" xfId="0" applyFont="1" applyBorder="1"/>
    <xf numFmtId="0" fontId="5" fillId="0" borderId="45" xfId="0" applyFont="1" applyBorder="1"/>
    <xf numFmtId="0" fontId="53" fillId="0" borderId="0" xfId="0" applyFont="1" applyBorder="1" applyAlignment="1"/>
    <xf numFmtId="0" fontId="5" fillId="0" borderId="0" xfId="0" applyFont="1" applyBorder="1" applyAlignment="1"/>
    <xf numFmtId="0" fontId="0" fillId="0" borderId="0" xfId="0"/>
    <xf numFmtId="0" fontId="15" fillId="2" borderId="0" xfId="0" applyFont="1" applyFill="1" applyBorder="1"/>
    <xf numFmtId="9" fontId="11" fillId="2" borderId="0" xfId="0" applyNumberFormat="1" applyFont="1" applyFill="1" applyBorder="1"/>
    <xf numFmtId="0" fontId="7" fillId="2" borderId="0" xfId="0" applyFont="1" applyFill="1" applyAlignment="1">
      <alignment vertical="top"/>
    </xf>
    <xf numFmtId="0" fontId="13" fillId="2" borderId="0" xfId="0" applyFont="1" applyFill="1" applyBorder="1" applyAlignment="1">
      <alignment vertical="top"/>
    </xf>
    <xf numFmtId="0" fontId="36" fillId="0" borderId="0" xfId="0" applyFont="1" applyAlignment="1">
      <alignment vertical="center"/>
    </xf>
    <xf numFmtId="0" fontId="36" fillId="0" borderId="0" xfId="0" applyFont="1" applyAlignment="1">
      <alignment vertical="center" wrapText="1"/>
    </xf>
    <xf numFmtId="0" fontId="52" fillId="2" borderId="0" xfId="0" applyFont="1" applyFill="1" applyBorder="1" applyAlignment="1">
      <alignment textRotation="90"/>
    </xf>
    <xf numFmtId="0" fontId="54" fillId="0" borderId="0" xfId="48" applyFont="1" applyAlignment="1">
      <alignment vertical="center"/>
    </xf>
    <xf numFmtId="0" fontId="16" fillId="0" borderId="0" xfId="0" applyFont="1" applyAlignment="1">
      <alignment vertical="top"/>
    </xf>
    <xf numFmtId="1" fontId="9" fillId="2" borderId="0" xfId="0" applyNumberFormat="1" applyFont="1" applyFill="1" applyBorder="1" applyAlignment="1">
      <alignment horizontal="center" vertical="center"/>
    </xf>
    <xf numFmtId="0" fontId="52" fillId="2" borderId="0" xfId="0" applyFont="1" applyFill="1" applyBorder="1" applyAlignment="1">
      <alignment horizontal="center" vertical="center"/>
    </xf>
    <xf numFmtId="9" fontId="9" fillId="2" borderId="0" xfId="0" applyNumberFormat="1" applyFont="1" applyFill="1" applyBorder="1" applyAlignment="1">
      <alignment horizontal="center" vertical="center"/>
    </xf>
    <xf numFmtId="9" fontId="52" fillId="2" borderId="0" xfId="0" applyNumberFormat="1" applyFont="1" applyFill="1" applyBorder="1" applyAlignment="1">
      <alignment horizontal="center" vertical="center"/>
    </xf>
    <xf numFmtId="1" fontId="52" fillId="2" borderId="0" xfId="0" applyNumberFormat="1" applyFont="1" applyFill="1" applyBorder="1" applyAlignment="1">
      <alignment horizontal="center" vertical="center"/>
    </xf>
    <xf numFmtId="0" fontId="48" fillId="2" borderId="0" xfId="0" applyFont="1" applyFill="1" applyBorder="1" applyAlignment="1"/>
    <xf numFmtId="0" fontId="56" fillId="2" borderId="0" xfId="0" applyFont="1" applyFill="1"/>
    <xf numFmtId="164" fontId="46" fillId="0" borderId="10" xfId="1" applyNumberFormat="1" applyFont="1" applyFill="1" applyBorder="1" applyAlignment="1">
      <alignment horizontal="center" vertical="center"/>
    </xf>
    <xf numFmtId="164" fontId="46" fillId="0" borderId="12" xfId="1" applyNumberFormat="1" applyFont="1" applyFill="1" applyBorder="1" applyAlignment="1">
      <alignment horizontal="center" vertical="center"/>
    </xf>
    <xf numFmtId="164" fontId="46" fillId="0" borderId="3" xfId="1" applyNumberFormat="1" applyFont="1" applyFill="1" applyBorder="1" applyAlignment="1">
      <alignment horizontal="center" vertical="center"/>
    </xf>
    <xf numFmtId="164" fontId="46" fillId="0" borderId="5" xfId="1" applyNumberFormat="1" applyFont="1" applyFill="1" applyBorder="1" applyAlignment="1">
      <alignment horizontal="center" vertical="center"/>
    </xf>
    <xf numFmtId="9" fontId="9" fillId="2" borderId="0" xfId="0" applyNumberFormat="1" applyFont="1" applyFill="1" applyAlignment="1">
      <alignment horizontal="center" vertical="center"/>
    </xf>
    <xf numFmtId="1" fontId="9" fillId="2" borderId="0" xfId="0" applyNumberFormat="1" applyFont="1" applyFill="1" applyAlignment="1">
      <alignment horizontal="right" vertical="center"/>
    </xf>
    <xf numFmtId="0" fontId="55" fillId="2" borderId="0" xfId="0" applyFont="1" applyFill="1"/>
    <xf numFmtId="0" fontId="4" fillId="2" borderId="0" xfId="0" applyFont="1" applyFill="1" applyBorder="1" applyAlignment="1">
      <alignment horizontal="center"/>
    </xf>
    <xf numFmtId="0" fontId="11" fillId="2" borderId="0" xfId="0" applyFont="1" applyFill="1" applyBorder="1" applyAlignment="1">
      <alignment horizontal="center"/>
    </xf>
    <xf numFmtId="164" fontId="11" fillId="2" borderId="0" xfId="0" applyNumberFormat="1" applyFont="1" applyFill="1"/>
    <xf numFmtId="0" fontId="44" fillId="2" borderId="0" xfId="0" applyFont="1" applyFill="1" applyBorder="1" applyAlignment="1"/>
    <xf numFmtId="0" fontId="11" fillId="2" borderId="0" xfId="0" applyFont="1" applyFill="1" applyAlignment="1">
      <alignment vertical="top" wrapText="1"/>
    </xf>
    <xf numFmtId="3" fontId="11" fillId="2" borderId="0" xfId="0" applyNumberFormat="1" applyFont="1" applyFill="1" applyBorder="1"/>
    <xf numFmtId="0" fontId="49" fillId="0" borderId="0" xfId="0" applyFont="1" applyFill="1" applyBorder="1" applyAlignment="1">
      <alignment vertical="top"/>
    </xf>
    <xf numFmtId="0" fontId="16" fillId="0" borderId="0" xfId="0" applyFont="1" applyFill="1"/>
    <xf numFmtId="0" fontId="16" fillId="0" borderId="0" xfId="0" applyFont="1" applyFill="1" applyAlignment="1"/>
    <xf numFmtId="0" fontId="49" fillId="0" borderId="0" xfId="0" applyFont="1" applyFill="1" applyBorder="1" applyAlignment="1">
      <alignment vertical="top" wrapText="1"/>
    </xf>
    <xf numFmtId="0" fontId="17" fillId="0" borderId="30" xfId="0" applyFont="1" applyFill="1" applyBorder="1" applyAlignment="1">
      <alignment vertical="center" wrapText="1"/>
    </xf>
    <xf numFmtId="0" fontId="51" fillId="0" borderId="33" xfId="0" applyFont="1" applyFill="1" applyBorder="1" applyAlignment="1">
      <alignment horizontal="left" vertical="center" wrapText="1"/>
    </xf>
    <xf numFmtId="0" fontId="17" fillId="0" borderId="32" xfId="0" applyFont="1" applyFill="1" applyBorder="1" applyAlignment="1">
      <alignment vertical="center" wrapText="1"/>
    </xf>
    <xf numFmtId="0" fontId="17" fillId="0" borderId="33" xfId="0" applyFont="1" applyFill="1" applyBorder="1" applyAlignment="1">
      <alignment vertical="center" wrapText="1"/>
    </xf>
    <xf numFmtId="0" fontId="51" fillId="0" borderId="33" xfId="0" applyFont="1" applyFill="1" applyBorder="1" applyAlignment="1">
      <alignment vertical="center" wrapText="1"/>
    </xf>
    <xf numFmtId="0" fontId="17" fillId="0" borderId="33" xfId="0" applyFont="1" applyFill="1" applyBorder="1" applyAlignment="1">
      <alignment horizontal="left" vertical="center" wrapText="1"/>
    </xf>
    <xf numFmtId="0" fontId="4" fillId="2" borderId="0" xfId="0" applyFont="1" applyFill="1" applyBorder="1" applyAlignment="1">
      <alignment textRotation="90"/>
    </xf>
    <xf numFmtId="0" fontId="52" fillId="2" borderId="0" xfId="0" applyFont="1" applyFill="1" applyBorder="1"/>
    <xf numFmtId="0" fontId="4" fillId="2" borderId="0" xfId="0" applyFont="1" applyFill="1" applyAlignment="1"/>
    <xf numFmtId="0" fontId="4" fillId="2" borderId="0" xfId="0" applyFont="1" applyFill="1" applyBorder="1" applyAlignment="1"/>
    <xf numFmtId="0" fontId="4" fillId="2" borderId="0" xfId="8" applyFont="1" applyFill="1" applyBorder="1" applyAlignment="1">
      <alignment horizontal="center"/>
    </xf>
    <xf numFmtId="0" fontId="4" fillId="2" borderId="0" xfId="0" applyFont="1" applyFill="1" applyBorder="1" applyAlignment="1">
      <alignment horizontal="center" textRotation="90"/>
    </xf>
    <xf numFmtId="1" fontId="4" fillId="2" borderId="0" xfId="0" applyNumberFormat="1" applyFont="1" applyFill="1" applyBorder="1" applyAlignment="1">
      <alignment horizontal="center"/>
    </xf>
    <xf numFmtId="0" fontId="11" fillId="2" borderId="0" xfId="0" applyFont="1" applyFill="1" applyAlignment="1">
      <alignment horizontal="left" vertical="top" wrapText="1"/>
    </xf>
    <xf numFmtId="0" fontId="4" fillId="2" borderId="0" xfId="0" applyFont="1" applyFill="1" applyBorder="1" applyAlignment="1">
      <alignment horizontal="center"/>
    </xf>
    <xf numFmtId="0" fontId="55" fillId="2" borderId="0" xfId="0" applyFont="1" applyFill="1" applyBorder="1" applyAlignment="1">
      <alignment horizontal="center"/>
    </xf>
    <xf numFmtId="0" fontId="56" fillId="2" borderId="0" xfId="0" applyFont="1" applyFill="1" applyAlignment="1">
      <alignment wrapText="1"/>
    </xf>
    <xf numFmtId="0" fontId="52" fillId="2" borderId="0" xfId="0" applyFont="1" applyFill="1" applyBorder="1" applyAlignment="1">
      <alignment textRotation="90" wrapText="1"/>
    </xf>
    <xf numFmtId="164" fontId="78" fillId="0" borderId="0" xfId="1" applyNumberFormat="1" applyFont="1" applyFill="1" applyBorder="1" applyAlignment="1">
      <alignment horizontal="center" vertical="center"/>
    </xf>
    <xf numFmtId="164" fontId="78" fillId="0" borderId="25" xfId="1" applyNumberFormat="1" applyFont="1" applyFill="1" applyBorder="1" applyAlignment="1">
      <alignment horizontal="center" vertical="center"/>
    </xf>
    <xf numFmtId="164" fontId="78" fillId="0" borderId="23" xfId="1" applyNumberFormat="1" applyFont="1" applyFill="1" applyBorder="1" applyAlignment="1">
      <alignment horizontal="center" vertical="center"/>
    </xf>
    <xf numFmtId="164" fontId="78" fillId="0" borderId="10" xfId="1" applyNumberFormat="1" applyFont="1" applyFill="1" applyBorder="1" applyAlignment="1">
      <alignment horizontal="center" vertical="center"/>
    </xf>
    <xf numFmtId="164" fontId="78" fillId="0" borderId="12" xfId="1" applyNumberFormat="1" applyFont="1" applyFill="1" applyBorder="1" applyAlignment="1">
      <alignment horizontal="center" vertical="center"/>
    </xf>
    <xf numFmtId="164" fontId="78" fillId="0" borderId="68" xfId="1" applyNumberFormat="1" applyFont="1" applyFill="1" applyBorder="1" applyAlignment="1">
      <alignment horizontal="center" vertical="center"/>
    </xf>
    <xf numFmtId="0" fontId="15" fillId="2" borderId="0" xfId="0" applyFont="1" applyFill="1" applyAlignment="1">
      <alignment vertical="top" wrapText="1"/>
    </xf>
    <xf numFmtId="164" fontId="78" fillId="0" borderId="3" xfId="1" applyNumberFormat="1" applyFont="1" applyFill="1" applyBorder="1" applyAlignment="1">
      <alignment horizontal="center" vertical="center"/>
    </xf>
    <xf numFmtId="164" fontId="78" fillId="0" borderId="5" xfId="1" applyNumberFormat="1" applyFont="1" applyFill="1" applyBorder="1" applyAlignment="1">
      <alignment horizontal="center" vertical="center"/>
    </xf>
    <xf numFmtId="0" fontId="19" fillId="0" borderId="0" xfId="0" applyFont="1" applyBorder="1" applyAlignment="1">
      <alignment horizontal="center" vertical="top" wrapText="1"/>
    </xf>
    <xf numFmtId="0" fontId="54" fillId="0" borderId="0" xfId="48" applyFont="1" applyFill="1" applyAlignment="1">
      <alignment vertical="center"/>
    </xf>
    <xf numFmtId="0" fontId="40" fillId="0" borderId="0" xfId="0" applyFont="1" applyFill="1"/>
    <xf numFmtId="0" fontId="42" fillId="0" borderId="0" xfId="48" applyFill="1" applyAlignment="1">
      <alignment vertical="center"/>
    </xf>
    <xf numFmtId="0" fontId="0" fillId="0" borderId="0" xfId="0" applyFill="1"/>
    <xf numFmtId="0" fontId="4" fillId="2" borderId="0" xfId="0" applyFont="1" applyFill="1" applyAlignment="1">
      <alignment wrapText="1"/>
    </xf>
    <xf numFmtId="0" fontId="81" fillId="2" borderId="0" xfId="0" applyFont="1" applyFill="1"/>
    <xf numFmtId="2" fontId="81" fillId="2" borderId="0" xfId="0" applyNumberFormat="1" applyFont="1" applyFill="1"/>
    <xf numFmtId="2" fontId="4" fillId="2" borderId="0" xfId="0" applyNumberFormat="1" applyFont="1" applyFill="1"/>
    <xf numFmtId="0" fontId="4" fillId="2" borderId="0" xfId="0" applyNumberFormat="1" applyFont="1" applyFill="1"/>
    <xf numFmtId="0" fontId="41" fillId="0" borderId="0" xfId="0" applyFont="1" applyAlignment="1">
      <alignment horizontal="left" vertical="center" wrapText="1"/>
    </xf>
    <xf numFmtId="0" fontId="57" fillId="0" borderId="0" xfId="0" applyFont="1" applyAlignment="1">
      <alignment horizontal="left" vertical="center"/>
    </xf>
    <xf numFmtId="0" fontId="38" fillId="0" borderId="0" xfId="0" applyFont="1" applyAlignment="1">
      <alignment horizontal="left" vertical="center" wrapText="1"/>
    </xf>
    <xf numFmtId="0" fontId="37" fillId="0" borderId="0" xfId="0" applyFont="1" applyAlignment="1">
      <alignment horizontal="center" vertical="center" wrapText="1"/>
    </xf>
    <xf numFmtId="0" fontId="51" fillId="0" borderId="30" xfId="0" applyFont="1" applyFill="1" applyBorder="1" applyAlignment="1">
      <alignment vertical="center" wrapText="1"/>
    </xf>
    <xf numFmtId="0" fontId="51" fillId="0" borderId="31" xfId="0" applyFont="1" applyFill="1" applyBorder="1" applyAlignment="1">
      <alignment vertical="center" wrapText="1"/>
    </xf>
    <xf numFmtId="0" fontId="19" fillId="0" borderId="0" xfId="0" applyFont="1" applyBorder="1" applyAlignment="1">
      <alignment horizontal="center" vertical="top" wrapText="1"/>
    </xf>
    <xf numFmtId="0" fontId="16" fillId="0" borderId="0" xfId="0" applyFont="1" applyFill="1" applyBorder="1" applyAlignment="1">
      <alignment horizontal="left" vertical="top" wrapText="1"/>
    </xf>
    <xf numFmtId="0" fontId="17" fillId="0" borderId="3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6" fillId="0" borderId="0" xfId="0" applyFont="1" applyFill="1" applyAlignment="1">
      <alignment horizontal="left"/>
    </xf>
    <xf numFmtId="0" fontId="16" fillId="0" borderId="0" xfId="0" applyFont="1" applyFill="1" applyAlignment="1">
      <alignment horizontal="left" wrapText="1"/>
    </xf>
    <xf numFmtId="0" fontId="16" fillId="0" borderId="0" xfId="0" applyFont="1" applyFill="1" applyBorder="1" applyAlignment="1">
      <alignment horizontal="left"/>
    </xf>
    <xf numFmtId="0" fontId="13" fillId="2" borderId="0" xfId="0" applyFont="1" applyFill="1" applyBorder="1" applyAlignment="1">
      <alignment horizontal="left" vertical="top" wrapText="1"/>
    </xf>
    <xf numFmtId="3" fontId="76" fillId="0" borderId="14" xfId="0" applyNumberFormat="1" applyFont="1" applyFill="1" applyBorder="1" applyAlignment="1">
      <alignment horizontal="center" vertical="center"/>
    </xf>
    <xf numFmtId="3" fontId="76" fillId="0" borderId="60" xfId="0" applyNumberFormat="1" applyFont="1" applyFill="1" applyBorder="1" applyAlignment="1">
      <alignment horizontal="center" vertical="center"/>
    </xf>
    <xf numFmtId="3" fontId="76" fillId="0" borderId="69" xfId="0" applyNumberFormat="1" applyFont="1" applyFill="1" applyBorder="1" applyAlignment="1">
      <alignment horizontal="center" vertical="center"/>
    </xf>
    <xf numFmtId="3" fontId="76" fillId="0" borderId="68" xfId="0" applyNumberFormat="1" applyFont="1" applyFill="1" applyBorder="1" applyAlignment="1">
      <alignment horizontal="center" vertical="center"/>
    </xf>
    <xf numFmtId="3" fontId="76" fillId="0" borderId="61" xfId="0" applyNumberFormat="1" applyFont="1" applyFill="1" applyBorder="1" applyAlignment="1">
      <alignment horizontal="center" vertical="center"/>
    </xf>
    <xf numFmtId="164" fontId="15" fillId="0" borderId="16" xfId="1" applyNumberFormat="1" applyFont="1" applyFill="1" applyBorder="1" applyAlignment="1">
      <alignment horizontal="center" vertical="center"/>
    </xf>
    <xf numFmtId="164" fontId="15" fillId="0" borderId="15" xfId="1" applyNumberFormat="1" applyFont="1" applyFill="1" applyBorder="1" applyAlignment="1">
      <alignment horizontal="center" vertical="center"/>
    </xf>
    <xf numFmtId="164" fontId="15" fillId="0" borderId="17" xfId="1" applyNumberFormat="1" applyFont="1" applyFill="1" applyBorder="1" applyAlignment="1">
      <alignment horizontal="center" vertical="center"/>
    </xf>
    <xf numFmtId="164" fontId="15" fillId="0" borderId="7" xfId="1" applyNumberFormat="1" applyFont="1" applyFill="1" applyBorder="1" applyAlignment="1">
      <alignment horizontal="center" vertical="center"/>
    </xf>
    <xf numFmtId="164" fontId="15" fillId="0" borderId="9" xfId="1" applyNumberFormat="1" applyFont="1" applyFill="1" applyBorder="1" applyAlignment="1">
      <alignment horizontal="center" vertical="center"/>
    </xf>
    <xf numFmtId="164" fontId="15" fillId="0" borderId="69" xfId="1" applyNumberFormat="1" applyFont="1" applyFill="1" applyBorder="1" applyAlignment="1">
      <alignment horizontal="center" vertical="center"/>
    </xf>
    <xf numFmtId="3" fontId="15" fillId="0" borderId="8"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76" fillId="3" borderId="14" xfId="0" applyFont="1" applyFill="1" applyBorder="1" applyAlignment="1">
      <alignment horizontal="center" vertical="center" wrapText="1"/>
    </xf>
    <xf numFmtId="0" fontId="76" fillId="3" borderId="1" xfId="0" applyFont="1" applyFill="1" applyBorder="1" applyAlignment="1">
      <alignment horizontal="center" vertical="center" wrapText="1"/>
    </xf>
    <xf numFmtId="0" fontId="77" fillId="0" borderId="3"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76" fillId="3" borderId="19" xfId="0" applyFont="1" applyFill="1" applyBorder="1" applyAlignment="1">
      <alignment horizontal="center" vertical="center" wrapText="1"/>
    </xf>
    <xf numFmtId="0" fontId="76" fillId="3" borderId="6"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xf>
    <xf numFmtId="0" fontId="12" fillId="3" borderId="20" xfId="0" applyFont="1" applyFill="1" applyBorder="1" applyAlignment="1">
      <alignment horizontal="center"/>
    </xf>
    <xf numFmtId="0" fontId="12" fillId="3" borderId="22" xfId="0" applyFont="1" applyFill="1" applyBorder="1" applyAlignment="1">
      <alignment horizontal="center"/>
    </xf>
    <xf numFmtId="0" fontId="45" fillId="3" borderId="21" xfId="0" applyFont="1" applyFill="1" applyBorder="1" applyAlignment="1">
      <alignment horizontal="center" wrapText="1"/>
    </xf>
    <xf numFmtId="0" fontId="45" fillId="3" borderId="20" xfId="0" applyFont="1" applyFill="1" applyBorder="1" applyAlignment="1">
      <alignment horizontal="center" wrapText="1"/>
    </xf>
    <xf numFmtId="0" fontId="45" fillId="3" borderId="22" xfId="0" applyFont="1" applyFill="1" applyBorder="1" applyAlignment="1">
      <alignment horizontal="center" wrapText="1"/>
    </xf>
    <xf numFmtId="0" fontId="45" fillId="3" borderId="19" xfId="0" applyFont="1" applyFill="1" applyBorder="1" applyAlignment="1">
      <alignment horizontal="center" vertical="center" wrapText="1"/>
    </xf>
    <xf numFmtId="0" fontId="45" fillId="3" borderId="24"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4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15" fillId="3" borderId="19"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4" xfId="0" applyFont="1" applyFill="1" applyBorder="1" applyAlignment="1">
      <alignment horizontal="left" vertical="center" wrapText="1"/>
    </xf>
    <xf numFmtId="0" fontId="15" fillId="3" borderId="23"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2" xfId="0" applyFont="1" applyFill="1" applyBorder="1" applyAlignment="1">
      <alignment horizontal="left" vertical="center" wrapText="1"/>
    </xf>
    <xf numFmtId="3" fontId="15" fillId="0" borderId="64" xfId="0" applyNumberFormat="1" applyFont="1" applyFill="1" applyBorder="1" applyAlignment="1">
      <alignment horizontal="center" vertical="center"/>
    </xf>
    <xf numFmtId="3" fontId="15" fillId="0" borderId="7" xfId="0" applyNumberFormat="1" applyFont="1" applyFill="1" applyBorder="1" applyAlignment="1">
      <alignment horizontal="center" vertical="center"/>
    </xf>
    <xf numFmtId="3" fontId="15" fillId="0" borderId="6" xfId="0" applyNumberFormat="1" applyFont="1" applyFill="1" applyBorder="1" applyAlignment="1">
      <alignment horizontal="center" vertical="center"/>
    </xf>
    <xf numFmtId="3" fontId="15" fillId="0" borderId="3" xfId="0" applyNumberFormat="1" applyFont="1" applyFill="1" applyBorder="1" applyAlignment="1">
      <alignment horizontal="center" vertical="center"/>
    </xf>
    <xf numFmtId="3" fontId="15" fillId="0" borderId="4" xfId="0" applyNumberFormat="1" applyFont="1" applyFill="1" applyBorder="1" applyAlignment="1">
      <alignment horizontal="center" vertical="center"/>
    </xf>
    <xf numFmtId="3" fontId="15" fillId="0" borderId="69" xfId="0" applyNumberFormat="1" applyFont="1" applyFill="1" applyBorder="1" applyAlignment="1">
      <alignment horizontal="center" vertical="center"/>
    </xf>
    <xf numFmtId="3" fontId="15" fillId="0" borderId="2" xfId="0" applyNumberFormat="1" applyFont="1" applyFill="1" applyBorder="1" applyAlignment="1">
      <alignment horizontal="center" vertical="center"/>
    </xf>
    <xf numFmtId="3" fontId="76" fillId="0" borderId="15"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63" xfId="0" applyNumberFormat="1" applyFont="1" applyFill="1" applyBorder="1" applyAlignment="1">
      <alignment horizontal="center" vertical="center"/>
    </xf>
    <xf numFmtId="0" fontId="76" fillId="3" borderId="64" xfId="0" applyFont="1" applyFill="1" applyBorder="1" applyAlignment="1">
      <alignment horizontal="center" vertical="center" wrapText="1"/>
    </xf>
    <xf numFmtId="0" fontId="76" fillId="3" borderId="7" xfId="0" applyFont="1" applyFill="1" applyBorder="1" applyAlignment="1">
      <alignment horizontal="center" vertical="center" wrapText="1"/>
    </xf>
    <xf numFmtId="0" fontId="76" fillId="3" borderId="63" xfId="0" applyFont="1" applyFill="1" applyBorder="1" applyAlignment="1">
      <alignment horizontal="center" vertical="center" wrapText="1"/>
    </xf>
    <xf numFmtId="0" fontId="76" fillId="3" borderId="10" xfId="0" applyFont="1" applyFill="1" applyBorder="1" applyAlignment="1">
      <alignment horizontal="center" vertical="center" wrapText="1"/>
    </xf>
    <xf numFmtId="0" fontId="45" fillId="3" borderId="63" xfId="0" applyFont="1" applyFill="1" applyBorder="1" applyAlignment="1">
      <alignment horizontal="center" vertical="center" wrapText="1"/>
    </xf>
    <xf numFmtId="0" fontId="45" fillId="3" borderId="62" xfId="0" applyFont="1" applyFill="1" applyBorder="1" applyAlignment="1">
      <alignment horizontal="center" vertical="center" wrapText="1"/>
    </xf>
    <xf numFmtId="3" fontId="44" fillId="0" borderId="8" xfId="0" applyNumberFormat="1" applyFont="1" applyFill="1" applyBorder="1" applyAlignment="1">
      <alignment horizontal="center" vertical="center"/>
    </xf>
    <xf numFmtId="3" fontId="44" fillId="0" borderId="11" xfId="0" applyNumberFormat="1" applyFont="1" applyFill="1" applyBorder="1" applyAlignment="1">
      <alignment horizontal="center" vertical="center"/>
    </xf>
    <xf numFmtId="164" fontId="44" fillId="0" borderId="7" xfId="1" applyNumberFormat="1" applyFont="1" applyFill="1" applyBorder="1" applyAlignment="1">
      <alignment horizontal="center" vertical="center"/>
    </xf>
    <xf numFmtId="164" fontId="44" fillId="0" borderId="9" xfId="1" applyNumberFormat="1" applyFont="1" applyFill="1" applyBorder="1" applyAlignment="1">
      <alignment horizontal="center" vertical="center"/>
    </xf>
    <xf numFmtId="3" fontId="45" fillId="0" borderId="61" xfId="0" applyNumberFormat="1" applyFont="1" applyFill="1" applyBorder="1" applyAlignment="1">
      <alignment horizontal="center" vertical="center"/>
    </xf>
    <xf numFmtId="3" fontId="45" fillId="0" borderId="60" xfId="0" applyNumberFormat="1" applyFont="1" applyFill="1" applyBorder="1" applyAlignment="1">
      <alignment horizontal="center" vertical="center"/>
    </xf>
    <xf numFmtId="0" fontId="45" fillId="3" borderId="64" xfId="0" applyFont="1" applyFill="1" applyBorder="1" applyAlignment="1">
      <alignment horizontal="center" vertical="center" wrapText="1"/>
    </xf>
    <xf numFmtId="0" fontId="45" fillId="3" borderId="66" xfId="0" applyFont="1" applyFill="1" applyBorder="1" applyAlignment="1">
      <alignment horizontal="center" vertical="center" wrapText="1"/>
    </xf>
    <xf numFmtId="3" fontId="44" fillId="0" borderId="13" xfId="0" applyNumberFormat="1" applyFont="1" applyFill="1" applyBorder="1" applyAlignment="1">
      <alignment horizontal="center" vertical="center"/>
    </xf>
    <xf numFmtId="164" fontId="44" fillId="0" borderId="0" xfId="1" applyNumberFormat="1" applyFont="1" applyFill="1" applyBorder="1" applyAlignment="1">
      <alignment horizontal="center" vertical="center"/>
    </xf>
    <xf numFmtId="164" fontId="44" fillId="0" borderId="25" xfId="1" applyNumberFormat="1" applyFont="1" applyFill="1" applyBorder="1" applyAlignment="1">
      <alignment horizontal="center" vertical="center"/>
    </xf>
    <xf numFmtId="3" fontId="45" fillId="0" borderId="45" xfId="0" applyNumberFormat="1" applyFont="1" applyFill="1" applyBorder="1" applyAlignment="1">
      <alignment horizontal="center" vertical="center"/>
    </xf>
    <xf numFmtId="0" fontId="9" fillId="2" borderId="0" xfId="0" applyFont="1" applyFill="1" applyAlignment="1">
      <alignment horizontal="center"/>
    </xf>
    <xf numFmtId="0" fontId="45" fillId="3" borderId="6" xfId="0" applyFont="1" applyFill="1" applyBorder="1" applyAlignment="1">
      <alignment horizontal="center" vertical="center" wrapText="1"/>
    </xf>
    <xf numFmtId="0" fontId="45" fillId="3" borderId="65" xfId="0" applyFont="1" applyFill="1" applyBorder="1" applyAlignment="1">
      <alignment horizontal="center" vertical="center" wrapText="1"/>
    </xf>
    <xf numFmtId="3" fontId="44" fillId="0" borderId="4" xfId="0" applyNumberFormat="1" applyFont="1" applyFill="1" applyBorder="1" applyAlignment="1">
      <alignment horizontal="center" vertical="center"/>
    </xf>
    <xf numFmtId="3" fontId="45" fillId="0" borderId="1" xfId="0" applyNumberFormat="1" applyFont="1" applyFill="1" applyBorder="1" applyAlignment="1">
      <alignment horizontal="center" vertical="center"/>
    </xf>
    <xf numFmtId="0" fontId="55" fillId="2" borderId="0" xfId="0" applyFont="1" applyFill="1" applyBorder="1" applyAlignment="1">
      <alignment horizontal="center"/>
    </xf>
    <xf numFmtId="0" fontId="11" fillId="2" borderId="0" xfId="0" applyFont="1" applyFill="1" applyAlignment="1">
      <alignment horizontal="left" vertical="top" wrapText="1"/>
    </xf>
    <xf numFmtId="3" fontId="44" fillId="0" borderId="18" xfId="0" applyNumberFormat="1" applyFont="1" applyFill="1" applyBorder="1" applyAlignment="1">
      <alignment horizontal="center" vertical="center"/>
    </xf>
    <xf numFmtId="164" fontId="44" fillId="0" borderId="16" xfId="1" applyNumberFormat="1" applyFont="1" applyFill="1" applyBorder="1" applyAlignment="1">
      <alignment horizontal="center" vertical="center"/>
    </xf>
    <xf numFmtId="164" fontId="44" fillId="0" borderId="17" xfId="1" applyNumberFormat="1" applyFont="1" applyFill="1" applyBorder="1" applyAlignment="1">
      <alignment horizontal="center" vertical="center"/>
    </xf>
    <xf numFmtId="3" fontId="45" fillId="0" borderId="14" xfId="0" applyNumberFormat="1" applyFont="1" applyFill="1" applyBorder="1" applyAlignment="1">
      <alignment horizontal="center" vertical="center"/>
    </xf>
    <xf numFmtId="0" fontId="76" fillId="3" borderId="19" xfId="0" applyFont="1" applyFill="1" applyBorder="1" applyAlignment="1">
      <alignment horizontal="center" vertical="center"/>
    </xf>
    <xf numFmtId="0" fontId="76" fillId="3" borderId="16" xfId="0" applyFont="1" applyFill="1" applyBorder="1" applyAlignment="1">
      <alignment horizontal="center" vertical="center"/>
    </xf>
    <xf numFmtId="0" fontId="76" fillId="3" borderId="63" xfId="0" applyFont="1" applyFill="1" applyBorder="1" applyAlignment="1">
      <alignment horizontal="center" vertical="center"/>
    </xf>
    <xf numFmtId="0" fontId="76" fillId="3" borderId="10" xfId="0" applyFont="1" applyFill="1" applyBorder="1" applyAlignment="1">
      <alignment horizontal="center" vertical="center"/>
    </xf>
    <xf numFmtId="0" fontId="76" fillId="3" borderId="3" xfId="0" applyFont="1" applyFill="1" applyBorder="1" applyAlignment="1">
      <alignment horizontal="center" vertical="center" wrapText="1"/>
    </xf>
    <xf numFmtId="0" fontId="15" fillId="3" borderId="1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76" fillId="3" borderId="61" xfId="0" applyFont="1" applyFill="1" applyBorder="1" applyAlignment="1">
      <alignment horizontal="center" vertical="center" wrapText="1"/>
    </xf>
    <xf numFmtId="0" fontId="76" fillId="3" borderId="21" xfId="0" applyFont="1" applyFill="1" applyBorder="1" applyAlignment="1">
      <alignment horizontal="center"/>
    </xf>
    <xf numFmtId="0" fontId="76" fillId="3" borderId="20" xfId="0" applyFont="1" applyFill="1" applyBorder="1" applyAlignment="1">
      <alignment horizontal="center"/>
    </xf>
    <xf numFmtId="0" fontId="76" fillId="3" borderId="22" xfId="0" applyFont="1" applyFill="1" applyBorder="1" applyAlignment="1">
      <alignment horizontal="center"/>
    </xf>
    <xf numFmtId="0" fontId="76" fillId="0" borderId="19" xfId="0" applyFont="1" applyFill="1" applyBorder="1" applyAlignment="1">
      <alignment horizontal="center" vertical="center" wrapText="1"/>
    </xf>
    <xf numFmtId="0" fontId="76" fillId="0" borderId="6" xfId="0" applyFont="1" applyFill="1" applyBorder="1" applyAlignment="1">
      <alignment horizontal="center" vertical="center" wrapText="1"/>
    </xf>
    <xf numFmtId="0" fontId="76" fillId="0" borderId="16" xfId="0" applyFont="1" applyFill="1" applyBorder="1" applyAlignment="1">
      <alignment horizontal="center" wrapText="1"/>
    </xf>
    <xf numFmtId="0" fontId="76" fillId="0" borderId="15" xfId="0" applyFont="1" applyFill="1" applyBorder="1" applyAlignment="1">
      <alignment horizontal="center" wrapText="1"/>
    </xf>
    <xf numFmtId="0" fontId="76" fillId="0" borderId="49" xfId="0" applyFont="1" applyFill="1" applyBorder="1" applyAlignment="1">
      <alignment horizontal="center" vertical="center"/>
    </xf>
    <xf numFmtId="0" fontId="76" fillId="0" borderId="47" xfId="0" applyFont="1" applyFill="1" applyBorder="1" applyAlignment="1">
      <alignment horizontal="center" vertical="center"/>
    </xf>
    <xf numFmtId="3" fontId="76" fillId="0" borderId="29" xfId="0" applyNumberFormat="1" applyFont="1" applyFill="1" applyBorder="1" applyAlignment="1">
      <alignment horizontal="center" vertical="center"/>
    </xf>
    <xf numFmtId="3" fontId="76" fillId="0" borderId="26" xfId="0" applyNumberFormat="1" applyFont="1" applyFill="1" applyBorder="1" applyAlignment="1">
      <alignment horizontal="center" vertical="center"/>
    </xf>
    <xf numFmtId="0" fontId="76" fillId="3" borderId="67" xfId="0" applyFont="1" applyFill="1" applyBorder="1" applyAlignment="1">
      <alignment horizontal="center" vertical="center" wrapText="1"/>
    </xf>
    <xf numFmtId="0" fontId="76" fillId="3" borderId="66" xfId="0" applyFont="1" applyFill="1" applyBorder="1" applyAlignment="1">
      <alignment horizontal="center" vertical="center" wrapText="1"/>
    </xf>
    <xf numFmtId="3" fontId="76" fillId="0" borderId="43" xfId="0" applyNumberFormat="1" applyFont="1" applyFill="1" applyBorder="1" applyAlignment="1">
      <alignment horizontal="center" vertical="center"/>
    </xf>
    <xf numFmtId="3" fontId="76" fillId="0" borderId="28" xfId="0" applyNumberFormat="1" applyFont="1" applyFill="1" applyBorder="1" applyAlignment="1">
      <alignment horizontal="center" vertical="center"/>
    </xf>
    <xf numFmtId="0" fontId="4" fillId="2" borderId="0" xfId="0" applyFont="1" applyFill="1" applyBorder="1" applyAlignment="1">
      <alignment horizontal="center"/>
    </xf>
    <xf numFmtId="0" fontId="9" fillId="2" borderId="0" xfId="0" applyFont="1" applyFill="1" applyBorder="1" applyAlignment="1">
      <alignment horizontal="center"/>
    </xf>
    <xf numFmtId="0" fontId="4" fillId="2" borderId="0" xfId="0" applyFont="1" applyFill="1" applyAlignment="1">
      <alignment horizontal="center"/>
    </xf>
    <xf numFmtId="0" fontId="76" fillId="3" borderId="25" xfId="0" applyFont="1" applyFill="1" applyBorder="1" applyAlignment="1">
      <alignment horizontal="center" vertical="center" wrapText="1"/>
    </xf>
    <xf numFmtId="0" fontId="76" fillId="3" borderId="12" xfId="0" applyFont="1" applyFill="1" applyBorder="1" applyAlignment="1">
      <alignment horizontal="center" vertical="center" wrapText="1"/>
    </xf>
    <xf numFmtId="3" fontId="15" fillId="0" borderId="13" xfId="0" applyNumberFormat="1" applyFont="1" applyFill="1" applyBorder="1" applyAlignment="1">
      <alignment horizontal="center" vertical="center"/>
    </xf>
    <xf numFmtId="164" fontId="15" fillId="0" borderId="0" xfId="1" applyNumberFormat="1" applyFont="1" applyFill="1" applyBorder="1" applyAlignment="1">
      <alignment horizontal="center" vertical="center"/>
    </xf>
    <xf numFmtId="164" fontId="15" fillId="0" borderId="25" xfId="1" applyNumberFormat="1" applyFont="1" applyFill="1" applyBorder="1" applyAlignment="1">
      <alignment horizontal="center" vertical="center"/>
    </xf>
    <xf numFmtId="0" fontId="76" fillId="3" borderId="0" xfId="0" applyFont="1" applyFill="1" applyBorder="1" applyAlignment="1">
      <alignment horizontal="center" vertical="center" wrapText="1"/>
    </xf>
    <xf numFmtId="3" fontId="76" fillId="0" borderId="27" xfId="0" applyNumberFormat="1" applyFont="1" applyFill="1" applyBorder="1" applyAlignment="1">
      <alignment horizontal="center" vertical="center"/>
    </xf>
    <xf numFmtId="0" fontId="76" fillId="3" borderId="49" xfId="0" applyFont="1" applyFill="1" applyBorder="1" applyAlignment="1">
      <alignment horizontal="center" vertical="center" wrapText="1"/>
    </xf>
    <xf numFmtId="0" fontId="76" fillId="3" borderId="47" xfId="0" applyFont="1" applyFill="1" applyBorder="1" applyAlignment="1">
      <alignment horizontal="center" vertical="center" wrapText="1"/>
    </xf>
    <xf numFmtId="0" fontId="76" fillId="3" borderId="46" xfId="0" applyFont="1" applyFill="1" applyBorder="1" applyAlignment="1">
      <alignment horizontal="center" vertical="center" wrapText="1"/>
    </xf>
    <xf numFmtId="0" fontId="76" fillId="3" borderId="50" xfId="0" applyFont="1" applyFill="1" applyBorder="1" applyAlignment="1">
      <alignment horizontal="center" vertical="center" wrapText="1"/>
    </xf>
    <xf numFmtId="0" fontId="76" fillId="3" borderId="48" xfId="0" applyFont="1" applyFill="1" applyBorder="1" applyAlignment="1">
      <alignment horizontal="center" vertical="center" wrapText="1"/>
    </xf>
    <xf numFmtId="0" fontId="76" fillId="3" borderId="60" xfId="0" applyFont="1" applyFill="1" applyBorder="1" applyAlignment="1">
      <alignment horizontal="center" vertical="center" wrapText="1"/>
    </xf>
    <xf numFmtId="0" fontId="76" fillId="0" borderId="14" xfId="0" applyFont="1" applyFill="1" applyBorder="1" applyAlignment="1">
      <alignment horizontal="center" vertical="center"/>
    </xf>
    <xf numFmtId="0" fontId="76" fillId="0" borderId="60" xfId="0" applyFont="1" applyFill="1" applyBorder="1" applyAlignment="1">
      <alignment horizontal="center" vertical="center"/>
    </xf>
    <xf numFmtId="0" fontId="76" fillId="3" borderId="15" xfId="0" applyFont="1" applyFill="1" applyBorder="1" applyAlignment="1">
      <alignment horizontal="center" vertical="center" wrapText="1"/>
    </xf>
    <xf numFmtId="0" fontId="76" fillId="3" borderId="2" xfId="0" applyFont="1" applyFill="1" applyBorder="1" applyAlignment="1">
      <alignment horizontal="center" vertical="center" wrapText="1"/>
    </xf>
    <xf numFmtId="0" fontId="79" fillId="3" borderId="19" xfId="0" applyFont="1" applyFill="1" applyBorder="1" applyAlignment="1">
      <alignment horizontal="left" vertical="top" wrapText="1"/>
    </xf>
    <xf numFmtId="0" fontId="79" fillId="3" borderId="16" xfId="0" applyFont="1" applyFill="1" applyBorder="1" applyAlignment="1">
      <alignment horizontal="left" vertical="top" wrapText="1"/>
    </xf>
    <xf numFmtId="0" fontId="79" fillId="3" borderId="15" xfId="0" applyFont="1" applyFill="1" applyBorder="1" applyAlignment="1">
      <alignment horizontal="left" vertical="top" wrapText="1"/>
    </xf>
    <xf numFmtId="0" fontId="79" fillId="3" borderId="24" xfId="0" applyFont="1" applyFill="1" applyBorder="1" applyAlignment="1">
      <alignment horizontal="left" vertical="top" wrapText="1"/>
    </xf>
    <xf numFmtId="0" fontId="79" fillId="3" borderId="0" xfId="0" applyFont="1" applyFill="1" applyBorder="1" applyAlignment="1">
      <alignment horizontal="left" vertical="top" wrapText="1"/>
    </xf>
    <xf numFmtId="0" fontId="79" fillId="3" borderId="23" xfId="0" applyFont="1" applyFill="1" applyBorder="1" applyAlignment="1">
      <alignment horizontal="left" vertical="top" wrapText="1"/>
    </xf>
    <xf numFmtId="0" fontId="79" fillId="3" borderId="6" xfId="0" applyFont="1" applyFill="1" applyBorder="1" applyAlignment="1">
      <alignment horizontal="left" vertical="top" wrapText="1"/>
    </xf>
    <xf numFmtId="0" fontId="79" fillId="3" borderId="3" xfId="0" applyFont="1" applyFill="1" applyBorder="1" applyAlignment="1">
      <alignment horizontal="left" vertical="top" wrapText="1"/>
    </xf>
    <xf numFmtId="0" fontId="79" fillId="3" borderId="2" xfId="0" applyFont="1" applyFill="1" applyBorder="1" applyAlignment="1">
      <alignment horizontal="left" vertical="top" wrapText="1"/>
    </xf>
    <xf numFmtId="0" fontId="45" fillId="3" borderId="19" xfId="0" applyFont="1" applyFill="1" applyBorder="1" applyAlignment="1">
      <alignment horizontal="center" vertical="center"/>
    </xf>
    <xf numFmtId="0" fontId="45" fillId="3" borderId="17" xfId="0" applyFont="1" applyFill="1" applyBorder="1" applyAlignment="1">
      <alignment horizontal="center" vertical="center"/>
    </xf>
    <xf numFmtId="0" fontId="45" fillId="3" borderId="63" xfId="0" applyFont="1" applyFill="1" applyBorder="1" applyAlignment="1">
      <alignment horizontal="center" vertical="center"/>
    </xf>
    <xf numFmtId="0" fontId="45" fillId="3" borderId="12" xfId="0" applyFont="1" applyFill="1" applyBorder="1" applyAlignment="1">
      <alignment horizontal="center" vertical="center"/>
    </xf>
  </cellXfs>
  <cellStyles count="91">
    <cellStyle name="20% - Accent1" xfId="21" builtinId="30" customBuiltin="1"/>
    <cellStyle name="20% - Accent1 2" xfId="49"/>
    <cellStyle name="20% - Accent2" xfId="25" builtinId="34" customBuiltin="1"/>
    <cellStyle name="20% - Accent2 2" xfId="50"/>
    <cellStyle name="20% - Accent3" xfId="29" builtinId="38" customBuiltin="1"/>
    <cellStyle name="20% - Accent3 2" xfId="51"/>
    <cellStyle name="20% - Accent4" xfId="33" builtinId="42" customBuiltin="1"/>
    <cellStyle name="20% - Accent4 2" xfId="52"/>
    <cellStyle name="20% - Accent5" xfId="37" builtinId="46" customBuiltin="1"/>
    <cellStyle name="20% - Accent5 2" xfId="53"/>
    <cellStyle name="20% - Accent6" xfId="41" builtinId="50" customBuiltin="1"/>
    <cellStyle name="20% - Accent6 2" xfId="54"/>
    <cellStyle name="40% - Accent1" xfId="22" builtinId="31" customBuiltin="1"/>
    <cellStyle name="40% - Accent1 2" xfId="55"/>
    <cellStyle name="40% - Accent2" xfId="26" builtinId="35" customBuiltin="1"/>
    <cellStyle name="40% - Accent2 2" xfId="56"/>
    <cellStyle name="40% - Accent3" xfId="30" builtinId="39" customBuiltin="1"/>
    <cellStyle name="40% - Accent3 2" xfId="57"/>
    <cellStyle name="40% - Accent4" xfId="34" builtinId="43" customBuiltin="1"/>
    <cellStyle name="40% - Accent4 2" xfId="58"/>
    <cellStyle name="40% - Accent5" xfId="38" builtinId="47" customBuiltin="1"/>
    <cellStyle name="40% - Accent5 2" xfId="59"/>
    <cellStyle name="40% - Accent6" xfId="42" builtinId="51" customBuiltin="1"/>
    <cellStyle name="40% - Accent6 2" xfId="60"/>
    <cellStyle name="60% - Accent1" xfId="23" builtinId="32" customBuiltin="1"/>
    <cellStyle name="60% - Accent1 2" xfId="61"/>
    <cellStyle name="60% - Accent2" xfId="27" builtinId="36" customBuiltin="1"/>
    <cellStyle name="60% - Accent2 2" xfId="62"/>
    <cellStyle name="60% - Accent3" xfId="31" builtinId="40" customBuiltin="1"/>
    <cellStyle name="60% - Accent3 2" xfId="63"/>
    <cellStyle name="60% - Accent4" xfId="35" builtinId="44" customBuiltin="1"/>
    <cellStyle name="60% - Accent4 2" xfId="64"/>
    <cellStyle name="60% - Accent5" xfId="39" builtinId="48" customBuiltin="1"/>
    <cellStyle name="60% - Accent5 2" xfId="65"/>
    <cellStyle name="60% - Accent6" xfId="43" builtinId="52" customBuiltin="1"/>
    <cellStyle name="60% - Accent6 2" xfId="66"/>
    <cellStyle name="Accent1" xfId="20" builtinId="29" customBuiltin="1"/>
    <cellStyle name="Accent1 2" xfId="67"/>
    <cellStyle name="Accent2" xfId="24" builtinId="33" customBuiltin="1"/>
    <cellStyle name="Accent2 2" xfId="68"/>
    <cellStyle name="Accent3" xfId="28" builtinId="37" customBuiltin="1"/>
    <cellStyle name="Accent3 2" xfId="69"/>
    <cellStyle name="Accent4" xfId="32" builtinId="41" customBuiltin="1"/>
    <cellStyle name="Accent4 2" xfId="70"/>
    <cellStyle name="Accent5" xfId="36" builtinId="45" customBuiltin="1"/>
    <cellStyle name="Accent5 2" xfId="71"/>
    <cellStyle name="Accent6" xfId="40" builtinId="49" customBuiltin="1"/>
    <cellStyle name="Accent6 2" xfId="72"/>
    <cellStyle name="Bad" xfId="9" builtinId="27" customBuiltin="1"/>
    <cellStyle name="Bad 2" xfId="73"/>
    <cellStyle name="Calculation" xfId="13" builtinId="22" customBuiltin="1"/>
    <cellStyle name="Calculation 2" xfId="74"/>
    <cellStyle name="Check Cell" xfId="15" builtinId="23" customBuiltin="1"/>
    <cellStyle name="Check Cell 2" xfId="75"/>
    <cellStyle name="Explanatory Text" xfId="18" builtinId="53" customBuiltin="1"/>
    <cellStyle name="Explanatory Text 2" xfId="76"/>
    <cellStyle name="Good" xfId="8" builtinId="26" customBuiltin="1"/>
    <cellStyle name="Good 2" xfId="77"/>
    <cellStyle name="Heading 1" xfId="4" builtinId="16" customBuiltin="1"/>
    <cellStyle name="Heading 1 2" xfId="78"/>
    <cellStyle name="Heading 2" xfId="5" builtinId="17" customBuiltin="1"/>
    <cellStyle name="Heading 2 2" xfId="79"/>
    <cellStyle name="Heading 3" xfId="6" builtinId="18" customBuiltin="1"/>
    <cellStyle name="Heading 3 2" xfId="80"/>
    <cellStyle name="Heading 4" xfId="7" builtinId="19" customBuiltin="1"/>
    <cellStyle name="Heading 4 2" xfId="81"/>
    <cellStyle name="Hyperlink" xfId="48" builtinId="8"/>
    <cellStyle name="Input" xfId="11" builtinId="20" customBuiltin="1"/>
    <cellStyle name="Input 2" xfId="82"/>
    <cellStyle name="Linked Cell" xfId="14" builtinId="24" customBuiltin="1"/>
    <cellStyle name="Linked Cell 2" xfId="83"/>
    <cellStyle name="Neutral" xfId="10" builtinId="28" customBuiltin="1"/>
    <cellStyle name="Neutral 2" xfId="84"/>
    <cellStyle name="Normal" xfId="0" builtinId="0"/>
    <cellStyle name="Normal 2" xfId="46"/>
    <cellStyle name="Normal 2 2" xfId="45"/>
    <cellStyle name="Normal 3" xfId="47"/>
    <cellStyle name="Normal 4" xfId="44"/>
    <cellStyle name="Normal 5" xfId="2"/>
    <cellStyle name="Note" xfId="17" builtinId="10" customBuiltin="1"/>
    <cellStyle name="Note 2" xfId="85"/>
    <cellStyle name="Output" xfId="12" builtinId="21" customBuiltin="1"/>
    <cellStyle name="Output 2" xfId="86"/>
    <cellStyle name="Percent" xfId="1" builtinId="5"/>
    <cellStyle name="Percent 2" xfId="87"/>
    <cellStyle name="Title" xfId="3" builtinId="15" customBuiltin="1"/>
    <cellStyle name="Title 2" xfId="88"/>
    <cellStyle name="Total" xfId="19" builtinId="25" customBuiltin="1"/>
    <cellStyle name="Total 2" xfId="89"/>
    <cellStyle name="Warning Text" xfId="16" builtinId="11" customBuiltin="1"/>
    <cellStyle name="Warning Text 2" xfId="90"/>
  </cellStyles>
  <dxfs count="0"/>
  <tableStyles count="0" defaultTableStyle="TableStyleMedium2" defaultPivotStyle="PivotStyleLight16"/>
  <colors>
    <mruColors>
      <color rgb="FFCCE3F1"/>
      <color rgb="FFFF9966"/>
      <color rgb="FFF43EC0"/>
      <color rgb="FFF76DD0"/>
      <color rgb="FF7030A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'Select Alliance- 3 treatments'!$E$5</c:f>
          <c:strCache>
            <c:ptCount val="1"/>
            <c:pt idx="0">
              <c:v>Proportion of all malignant tumours (excl NMSC) diagnosed in 2013-2015, by Cancer Alliance - treatments are presented independently</c:v>
            </c:pt>
          </c:strCache>
        </c:strRef>
      </c:tx>
      <c:layout>
        <c:manualLayout>
          <c:xMode val="edge"/>
          <c:yMode val="edge"/>
          <c:x val="0.12812230006212419"/>
          <c:y val="3.4084942459423194E-2"/>
        </c:manualLayout>
      </c:layout>
      <c:overlay val="1"/>
    </c:title>
    <c:autoTitleDeleted val="0"/>
    <c:plotArea>
      <c:layout>
        <c:manualLayout>
          <c:layoutTarget val="inner"/>
          <c:xMode val="edge"/>
          <c:yMode val="edge"/>
          <c:x val="6.9785284110978896E-2"/>
          <c:y val="0.12771045416612478"/>
          <c:w val="0.90188356887091237"/>
          <c:h val="0.67617056320421376"/>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'Select Alliance- 3 treatments'!$F$91:$F$92</c:f>
                <c:numCache>
                  <c:formatCode>General</c:formatCode>
                  <c:ptCount val="2"/>
                  <c:pt idx="0">
                    <c:v>5.9598858304326541E-2</c:v>
                  </c:pt>
                  <c:pt idx="1">
                    <c:v>0.40878978133795485</c:v>
                  </c:pt>
                </c:numCache>
              </c:numRef>
            </c:plus>
            <c:minus>
              <c:numRef>
                <c:f>'Select Alliance- 3 treatments'!$E$91:$E$92</c:f>
                <c:numCache>
                  <c:formatCode>General</c:formatCode>
                  <c:ptCount val="2"/>
                  <c:pt idx="0">
                    <c:v>0.14040114169567275</c:v>
                  </c:pt>
                  <c:pt idx="1">
                    <c:v>0.39121021866204941</c:v>
                  </c:pt>
                </c:numCache>
              </c:numRef>
            </c:minus>
          </c:errBars>
          <c:cat>
            <c:strRef>
              <c:f>'Select Alliance- 3 treatments'!$A$91:$A$92</c:f>
              <c:strCache>
                <c:ptCount val="2"/>
                <c:pt idx="0">
                  <c:v>England</c:v>
                </c:pt>
                <c:pt idx="1">
                  <c:v>Cheshire &amp; Merseyside</c:v>
                </c:pt>
              </c:strCache>
            </c:strRef>
          </c:cat>
          <c:val>
            <c:numRef>
              <c:f>'Select Alliance- 3 treatments'!$D$91:$D$92</c:f>
              <c:numCache>
                <c:formatCode>0</c:formatCode>
                <c:ptCount val="2"/>
                <c:pt idx="0">
                  <c:v>28.540401141695671</c:v>
                </c:pt>
                <c:pt idx="1">
                  <c:v>27.391210218662049</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'Select Alliance- 3 treatments'!$I$91:$I$92</c:f>
                <c:numCache>
                  <c:formatCode>General</c:formatCode>
                  <c:ptCount val="2"/>
                  <c:pt idx="0">
                    <c:v>0.13687859644688416</c:v>
                  </c:pt>
                  <c:pt idx="1">
                    <c:v>0.50322527153635122</c:v>
                  </c:pt>
                </c:numCache>
              </c:numRef>
            </c:plus>
            <c:minus>
              <c:numRef>
                <c:f>'Select Alliance- 3 treatments'!$H$91:$H$92</c:f>
                <c:numCache>
                  <c:formatCode>General</c:formatCode>
                  <c:ptCount val="2"/>
                  <c:pt idx="0">
                    <c:v>0.163121403553113</c:v>
                  </c:pt>
                  <c:pt idx="1">
                    <c:v>0.49677472846364878</c:v>
                  </c:pt>
                </c:numCache>
              </c:numRef>
            </c:minus>
          </c:errBars>
          <c:cat>
            <c:strRef>
              <c:f>'Select Alliance- 3 treatments'!$A$91:$A$92</c:f>
              <c:strCache>
                <c:ptCount val="2"/>
                <c:pt idx="0">
                  <c:v>England</c:v>
                </c:pt>
                <c:pt idx="1">
                  <c:v>Cheshire &amp; Merseyside</c:v>
                </c:pt>
              </c:strCache>
            </c:strRef>
          </c:cat>
          <c:val>
            <c:numRef>
              <c:f>'Select Alliance- 3 treatments'!$G$91:$G$92</c:f>
              <c:numCache>
                <c:formatCode>0</c:formatCode>
                <c:ptCount val="2"/>
                <c:pt idx="0">
                  <c:v>44.863121403553116</c:v>
                </c:pt>
                <c:pt idx="1">
                  <c:v>44.896774728463647</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'Select Alliance- 3 treatments'!$L$91:$L$92</c:f>
                <c:numCache>
                  <c:formatCode>General</c:formatCode>
                  <c:ptCount val="2"/>
                  <c:pt idx="0">
                    <c:v>8.7862461280881377E-2</c:v>
                  </c:pt>
                  <c:pt idx="1">
                    <c:v>0.45702533015803937</c:v>
                  </c:pt>
                </c:numCache>
              </c:numRef>
            </c:plus>
            <c:minus>
              <c:numRef>
                <c:f>'Select Alliance- 3 treatments'!$K$91:$K$92</c:f>
                <c:numCache>
                  <c:formatCode>General</c:formatCode>
                  <c:ptCount val="2"/>
                  <c:pt idx="0">
                    <c:v>0.11213753871911791</c:v>
                  </c:pt>
                  <c:pt idx="1">
                    <c:v>0.44297466984195566</c:v>
                  </c:pt>
                </c:numCache>
              </c:numRef>
            </c:minus>
          </c:errBars>
          <c:cat>
            <c:strRef>
              <c:f>'Select Alliance- 3 treatments'!$A$91:$A$92</c:f>
              <c:strCache>
                <c:ptCount val="2"/>
                <c:pt idx="0">
                  <c:v>England</c:v>
                </c:pt>
                <c:pt idx="1">
                  <c:v>Cheshire &amp; Merseyside</c:v>
                </c:pt>
              </c:strCache>
            </c:strRef>
          </c:cat>
          <c:val>
            <c:numRef>
              <c:f>'Select Alliance- 3 treatments'!$J$91:$J$92</c:f>
              <c:numCache>
                <c:formatCode>0</c:formatCode>
                <c:ptCount val="2"/>
                <c:pt idx="0">
                  <c:v>27.612137538719121</c:v>
                </c:pt>
                <c:pt idx="1">
                  <c:v>28.542974669841957</c:v>
                </c:pt>
              </c:numCache>
            </c:numRef>
          </c:val>
        </c:ser>
        <c:dLbls>
          <c:showLegendKey val="0"/>
          <c:showVal val="0"/>
          <c:showCatName val="0"/>
          <c:showSerName val="0"/>
          <c:showPercent val="0"/>
          <c:showBubbleSize val="0"/>
        </c:dLbls>
        <c:gapWidth val="150"/>
        <c:axId val="94767744"/>
        <c:axId val="110678400"/>
      </c:barChart>
      <c:barChart>
        <c:barDir val="col"/>
        <c:grouping val="clustered"/>
        <c:varyColors val="0"/>
        <c:ser>
          <c:idx val="1"/>
          <c:order val="1"/>
          <c:tx>
            <c:v>Chemotherapy indiv sites</c:v>
          </c:tx>
          <c:spPr>
            <a:solidFill>
              <a:srgbClr val="92D050"/>
            </a:solidFill>
            <a:ln>
              <a:solidFill>
                <a:schemeClr val="tx1"/>
              </a:solidFill>
            </a:ln>
          </c:spPr>
          <c:invertIfNegative val="0"/>
          <c:errBars>
            <c:errBarType val="both"/>
            <c:errValType val="cust"/>
            <c:noEndCap val="0"/>
            <c:plus>
              <c:numRef>
                <c:f>'Select Alliance- 3 treatments'!$F$99:$F$100</c:f>
                <c:numCache>
                  <c:formatCode>General</c:formatCode>
                  <c:ptCount val="2"/>
                  <c:pt idx="0">
                    <c:v>0</c:v>
                  </c:pt>
                  <c:pt idx="1">
                    <c:v>0</c:v>
                  </c:pt>
                </c:numCache>
              </c:numRef>
            </c:plus>
            <c:minus>
              <c:numRef>
                <c:f>'Select Alliance- 3 treatments'!$E$99:$E$100</c:f>
                <c:numCache>
                  <c:formatCode>General</c:formatCode>
                  <c:ptCount val="2"/>
                  <c:pt idx="0">
                    <c:v>0</c:v>
                  </c:pt>
                  <c:pt idx="1">
                    <c:v>0</c:v>
                  </c:pt>
                </c:numCache>
              </c:numRef>
            </c:minus>
          </c:errBars>
          <c:cat>
            <c:strRef>
              <c:f>'Select Alliance- 3 treatments'!$A$91:$A$92</c:f>
              <c:strCache>
                <c:ptCount val="2"/>
                <c:pt idx="0">
                  <c:v>England</c:v>
                </c:pt>
                <c:pt idx="1">
                  <c:v>Cheshire &amp; Merseyside</c:v>
                </c:pt>
              </c:strCache>
            </c:strRef>
          </c:cat>
          <c:val>
            <c:numRef>
              <c:f>'Select Alliance- 3 treatments'!$D$99:$D$100</c:f>
              <c:numCache>
                <c:formatCode>0</c:formatCode>
                <c:ptCount val="2"/>
                <c:pt idx="0">
                  <c:v>0</c:v>
                </c:pt>
                <c:pt idx="1">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'Select Alliance- 3 treatments'!$I$99:$I$100</c:f>
                <c:numCache>
                  <c:formatCode>General</c:formatCode>
                  <c:ptCount val="2"/>
                  <c:pt idx="0">
                    <c:v>0</c:v>
                  </c:pt>
                  <c:pt idx="1">
                    <c:v>0</c:v>
                  </c:pt>
                </c:numCache>
              </c:numRef>
            </c:plus>
            <c:minus>
              <c:numRef>
                <c:f>'Select Alliance- 3 treatments'!$H$99:$H$100</c:f>
                <c:numCache>
                  <c:formatCode>General</c:formatCode>
                  <c:ptCount val="2"/>
                  <c:pt idx="0">
                    <c:v>0</c:v>
                  </c:pt>
                  <c:pt idx="1">
                    <c:v>0</c:v>
                  </c:pt>
                </c:numCache>
              </c:numRef>
            </c:minus>
          </c:errBars>
          <c:cat>
            <c:strRef>
              <c:f>'Select Alliance- 3 treatments'!$A$91:$A$92</c:f>
              <c:strCache>
                <c:ptCount val="2"/>
                <c:pt idx="0">
                  <c:v>England</c:v>
                </c:pt>
                <c:pt idx="1">
                  <c:v>Cheshire &amp; Merseyside</c:v>
                </c:pt>
              </c:strCache>
            </c:strRef>
          </c:cat>
          <c:val>
            <c:numRef>
              <c:f>'Select Alliance- 3 treatments'!$G$99:$G$100</c:f>
              <c:numCache>
                <c:formatCode>0</c:formatCode>
                <c:ptCount val="2"/>
                <c:pt idx="0">
                  <c:v>0</c:v>
                </c:pt>
                <c:pt idx="1">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'Select Alliance- 3 treatments'!$L$99:$L$100</c:f>
                <c:numCache>
                  <c:formatCode>General</c:formatCode>
                  <c:ptCount val="2"/>
                  <c:pt idx="0">
                    <c:v>0</c:v>
                  </c:pt>
                  <c:pt idx="1">
                    <c:v>0</c:v>
                  </c:pt>
                </c:numCache>
              </c:numRef>
            </c:plus>
            <c:minus>
              <c:numRef>
                <c:f>'Select Alliance- 3 treatments'!$K$99:$K$100</c:f>
                <c:numCache>
                  <c:formatCode>General</c:formatCode>
                  <c:ptCount val="2"/>
                  <c:pt idx="0">
                    <c:v>0</c:v>
                  </c:pt>
                  <c:pt idx="1">
                    <c:v>0</c:v>
                  </c:pt>
                </c:numCache>
              </c:numRef>
            </c:minus>
          </c:errBars>
          <c:cat>
            <c:strRef>
              <c:f>'Select Alliance- 3 treatments'!$A$91:$A$92</c:f>
              <c:strCache>
                <c:ptCount val="2"/>
                <c:pt idx="0">
                  <c:v>England</c:v>
                </c:pt>
                <c:pt idx="1">
                  <c:v>Cheshire &amp; Merseyside</c:v>
                </c:pt>
              </c:strCache>
            </c:strRef>
          </c:cat>
          <c:val>
            <c:numRef>
              <c:f>'Select Alliance- 3 treatments'!$J$99:$J$100</c:f>
              <c:numCache>
                <c:formatCode>0</c:formatCode>
                <c:ptCount val="2"/>
                <c:pt idx="0">
                  <c:v>0</c:v>
                </c:pt>
                <c:pt idx="1">
                  <c:v>0</c:v>
                </c:pt>
              </c:numCache>
            </c:numRef>
          </c:val>
        </c:ser>
        <c:dLbls>
          <c:showLegendKey val="0"/>
          <c:showVal val="0"/>
          <c:showCatName val="0"/>
          <c:showSerName val="0"/>
          <c:showPercent val="0"/>
          <c:showBubbleSize val="0"/>
        </c:dLbls>
        <c:gapWidth val="150"/>
        <c:axId val="110754816"/>
        <c:axId val="110753280"/>
      </c:barChart>
      <c:catAx>
        <c:axId val="94767744"/>
        <c:scaling>
          <c:orientation val="minMax"/>
        </c:scaling>
        <c:delete val="0"/>
        <c:axPos val="b"/>
        <c:numFmt formatCode="General" sourceLinked="1"/>
        <c:majorTickMark val="out"/>
        <c:minorTickMark val="none"/>
        <c:tickLblPos val="nextTo"/>
        <c:spPr>
          <a:ln>
            <a:solidFill>
              <a:schemeClr val="tx1"/>
            </a:solidFill>
          </a:ln>
        </c:spPr>
        <c:crossAx val="110678400"/>
        <c:crosses val="autoZero"/>
        <c:auto val="1"/>
        <c:lblAlgn val="ctr"/>
        <c:lblOffset val="100"/>
        <c:noMultiLvlLbl val="0"/>
      </c:catAx>
      <c:valAx>
        <c:axId val="110678400"/>
        <c:scaling>
          <c:orientation val="minMax"/>
          <c:max val="100"/>
          <c:min val="0"/>
        </c:scaling>
        <c:delete val="0"/>
        <c:axPos val="l"/>
        <c:majorGridlines/>
        <c:title>
          <c:tx>
            <c:rich>
              <a:bodyPr rot="-5400000" vert="horz"/>
              <a:lstStyle/>
              <a:p>
                <a:pPr>
                  <a:defRPr/>
                </a:pPr>
                <a:r>
                  <a:rPr lang="en-US"/>
                  <a:t>Proportion of tumours (and 95% confidence interval)</a:t>
                </a:r>
                <a:endParaRPr lang="en-GB"/>
              </a:p>
            </c:rich>
          </c:tx>
          <c:layout/>
          <c:overlay val="0"/>
        </c:title>
        <c:numFmt formatCode="0" sourceLinked="1"/>
        <c:majorTickMark val="out"/>
        <c:minorTickMark val="none"/>
        <c:tickLblPos val="nextTo"/>
        <c:spPr>
          <a:ln>
            <a:solidFill>
              <a:schemeClr val="tx1"/>
            </a:solidFill>
          </a:ln>
        </c:spPr>
        <c:crossAx val="94767744"/>
        <c:crosses val="autoZero"/>
        <c:crossBetween val="between"/>
      </c:valAx>
      <c:valAx>
        <c:axId val="110753280"/>
        <c:scaling>
          <c:orientation val="minMax"/>
          <c:max val="100"/>
          <c:min val="0"/>
        </c:scaling>
        <c:delete val="1"/>
        <c:axPos val="r"/>
        <c:numFmt formatCode="0" sourceLinked="1"/>
        <c:majorTickMark val="out"/>
        <c:minorTickMark val="none"/>
        <c:tickLblPos val="none"/>
        <c:crossAx val="110754816"/>
        <c:crosses val="max"/>
        <c:crossBetween val="between"/>
      </c:valAx>
      <c:catAx>
        <c:axId val="110754816"/>
        <c:scaling>
          <c:orientation val="minMax"/>
        </c:scaling>
        <c:delete val="1"/>
        <c:axPos val="b"/>
        <c:numFmt formatCode="General" sourceLinked="1"/>
        <c:majorTickMark val="out"/>
        <c:minorTickMark val="none"/>
        <c:tickLblPos val="none"/>
        <c:crossAx val="110753280"/>
        <c:crosses val="autoZero"/>
        <c:auto val="1"/>
        <c:lblAlgn val="ctr"/>
        <c:lblOffset val="100"/>
        <c:noMultiLvlLbl val="0"/>
      </c:catAx>
    </c:plotArea>
    <c:legend>
      <c:legendPos val="b"/>
      <c:legendEntry>
        <c:idx val="2"/>
        <c:delete val="1"/>
      </c:legendEntry>
      <c:legendEntry>
        <c:idx val="3"/>
        <c:delete val="1"/>
      </c:legendEntry>
      <c:layout>
        <c:manualLayout>
          <c:xMode val="edge"/>
          <c:yMode val="edge"/>
          <c:x val="1.8013943885110951E-2"/>
          <c:y val="0.85666844997036884"/>
          <c:w val="0.96793492188738151"/>
          <c:h val="0.11790550098709147"/>
        </c:manualLayout>
      </c:layout>
      <c:overlay val="0"/>
    </c:legend>
    <c:plotVisOnly val="1"/>
    <c:dispBlanksAs val="gap"/>
    <c:showDLblsOverMax val="0"/>
  </c:chart>
  <c:spPr>
    <a:ln w="19050">
      <a:solidFill>
        <a:sysClr val="windowText" lastClr="000000"/>
      </a:solidFill>
    </a:ln>
  </c:spPr>
  <c:txPr>
    <a:bodyPr/>
    <a:lstStyle/>
    <a:p>
      <a:pPr>
        <a:defRPr sz="1400"/>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'Select Alliance- 8 combinations'!$C$5</c:f>
          <c:strCache>
            <c:ptCount val="1"/>
            <c:pt idx="0">
              <c:v>Proportion of tumours of all 22 cancer sites combined diagnosed in 2013-2015, by Cancer Alliance - treatments are presented in combinations</c:v>
            </c:pt>
          </c:strCache>
        </c:strRef>
      </c:tx>
      <c:layout/>
      <c:overlay val="1"/>
      <c:txPr>
        <a:bodyPr/>
        <a:lstStyle/>
        <a:p>
          <a:pPr>
            <a:defRPr sz="1600"/>
          </a:pPr>
          <a:endParaRPr lang="en-US"/>
        </a:p>
      </c:txPr>
    </c:title>
    <c:autoTitleDeleted val="0"/>
    <c:plotArea>
      <c:layout>
        <c:manualLayout>
          <c:layoutTarget val="inner"/>
          <c:xMode val="edge"/>
          <c:yMode val="edge"/>
          <c:x val="6.1117754550519994E-2"/>
          <c:y val="0.11402838734257968"/>
          <c:w val="0.74689730133005772"/>
          <c:h val="0.75133460234387917"/>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combinations'!$D$90:$D$91</c:f>
              <c:numCache>
                <c:formatCode>0</c:formatCode>
                <c:ptCount val="2"/>
                <c:pt idx="0">
                  <c:v>0</c:v>
                </c:pt>
                <c:pt idx="1">
                  <c:v>0</c:v>
                </c:pt>
              </c:numCache>
            </c:numRef>
          </c:val>
        </c:ser>
        <c:ser>
          <c:idx val="2"/>
          <c:order val="2"/>
          <c:tx>
            <c:v>Chemotherapy only</c:v>
          </c:tx>
          <c:spPr>
            <a:solidFill>
              <a:srgbClr val="92D050"/>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combinations'!$G$90:$G$91</c:f>
              <c:numCache>
                <c:formatCode>0</c:formatCode>
                <c:ptCount val="2"/>
                <c:pt idx="0">
                  <c:v>0</c:v>
                </c:pt>
                <c:pt idx="1">
                  <c:v>0</c:v>
                </c:pt>
              </c:numCache>
            </c:numRef>
          </c:val>
        </c:ser>
        <c:ser>
          <c:idx val="4"/>
          <c:order val="4"/>
          <c:tx>
            <c:v>Tumour resection only</c:v>
          </c:tx>
          <c:spPr>
            <a:solidFill>
              <a:srgbClr val="00B0F0"/>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combinations'!$J$90:$J$91</c:f>
              <c:numCache>
                <c:formatCode>0</c:formatCode>
                <c:ptCount val="2"/>
                <c:pt idx="0">
                  <c:v>0</c:v>
                </c:pt>
                <c:pt idx="1">
                  <c:v>0</c:v>
                </c:pt>
              </c:numCache>
            </c:numRef>
          </c:val>
        </c:ser>
        <c:ser>
          <c:idx val="6"/>
          <c:order val="6"/>
          <c:tx>
            <c:v>Radiotherapy only</c:v>
          </c:tx>
          <c:spPr>
            <a:solidFill>
              <a:srgbClr val="FFC000"/>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combinations'!$M$90:$M$91</c:f>
              <c:numCache>
                <c:formatCode>0</c:formatCode>
                <c:ptCount val="2"/>
                <c:pt idx="0">
                  <c:v>0</c:v>
                </c:pt>
                <c:pt idx="1">
                  <c:v>0</c:v>
                </c:pt>
              </c:numCache>
            </c:numRef>
          </c:val>
        </c:ser>
        <c:ser>
          <c:idx val="8"/>
          <c:order val="8"/>
          <c:tx>
            <c:v>Chemotherapy and radiotherapy</c:v>
          </c:tx>
          <c:spPr>
            <a:solidFill>
              <a:srgbClr val="FF33CC"/>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combinations'!$P$90:$P$91</c:f>
              <c:numCache>
                <c:formatCode>0</c:formatCode>
                <c:ptCount val="2"/>
                <c:pt idx="0">
                  <c:v>0</c:v>
                </c:pt>
                <c:pt idx="1">
                  <c:v>0</c:v>
                </c:pt>
              </c:numCache>
            </c:numRef>
          </c:val>
        </c:ser>
        <c:ser>
          <c:idx val="10"/>
          <c:order val="10"/>
          <c:tx>
            <c:v>Tumour resection and chemotherapy</c:v>
          </c:tx>
          <c:spPr>
            <a:solidFill>
              <a:srgbClr val="002060"/>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combinations'!$S$90:$S$91</c:f>
              <c:numCache>
                <c:formatCode>0</c:formatCode>
                <c:ptCount val="2"/>
                <c:pt idx="0">
                  <c:v>0</c:v>
                </c:pt>
                <c:pt idx="1">
                  <c:v>0</c:v>
                </c:pt>
              </c:numCache>
            </c:numRef>
          </c:val>
        </c:ser>
        <c:ser>
          <c:idx val="12"/>
          <c:order val="12"/>
          <c:tx>
            <c:v>Tumour resection and radiotherapy</c:v>
          </c:tx>
          <c:spPr>
            <a:solidFill>
              <a:srgbClr val="FFFF00"/>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combinations'!$V$90:$V$91</c:f>
              <c:numCache>
                <c:formatCode>0</c:formatCode>
                <c:ptCount val="2"/>
                <c:pt idx="0">
                  <c:v>0</c:v>
                </c:pt>
                <c:pt idx="1">
                  <c:v>0</c:v>
                </c:pt>
              </c:numCache>
            </c:numRef>
          </c:val>
        </c:ser>
        <c:ser>
          <c:idx val="14"/>
          <c:order val="14"/>
          <c:tx>
            <c:v>Tumour resection, radiotherapy and chemotherapy</c:v>
          </c:tx>
          <c:spPr>
            <a:solidFill>
              <a:srgbClr val="7030A0"/>
            </a:solid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combinations'!$Y$90:$Y$91</c:f>
              <c:numCache>
                <c:formatCode>0</c:formatCode>
                <c:ptCount val="2"/>
                <c:pt idx="0">
                  <c:v>0</c:v>
                </c:pt>
                <c:pt idx="1">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combinations'!$D$95:$D$96</c:f>
              <c:numCache>
                <c:formatCode>0</c:formatCode>
                <c:ptCount val="2"/>
                <c:pt idx="0">
                  <c:v>33.016154302380855</c:v>
                </c:pt>
                <c:pt idx="1">
                  <c:v>32.537379432330098</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combinations'!$G$95:$G$96</c:f>
              <c:numCache>
                <c:formatCode>0</c:formatCode>
                <c:ptCount val="2"/>
                <c:pt idx="0">
                  <c:v>6.8013504761275625</c:v>
                </c:pt>
                <c:pt idx="1">
                  <c:v>6.4671254456512726</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combinations'!$J$95:$J$96</c:f>
              <c:numCache>
                <c:formatCode>0</c:formatCode>
                <c:ptCount val="2"/>
                <c:pt idx="0">
                  <c:v>21.476792461229817</c:v>
                </c:pt>
                <c:pt idx="1">
                  <c:v>22.02415498991239</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combinations'!$M$95:$M$96</c:f>
              <c:numCache>
                <c:formatCode>0</c:formatCode>
                <c:ptCount val="2"/>
                <c:pt idx="0">
                  <c:v>10.132161120820509</c:v>
                </c:pt>
                <c:pt idx="1">
                  <c:v>10.44689495066744</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combinations'!$P$95:$P$96</c:f>
              <c:numCache>
                <c:formatCode>0</c:formatCode>
                <c:ptCount val="2"/>
                <c:pt idx="0">
                  <c:v>5.1872126971179604</c:v>
                </c:pt>
                <c:pt idx="1">
                  <c:v>5.6518254428875441</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combinations'!$S$95:$S$96</c:f>
              <c:numCache>
                <c:formatCode>0</c:formatCode>
                <c:ptCount val="2"/>
                <c:pt idx="0">
                  <c:v>7.813058719287941</c:v>
                </c:pt>
                <c:pt idx="1">
                  <c:v>7.3985020589779733</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combinations'!$V$95:$V$96</c:f>
              <c:numCache>
                <c:formatCode>0</c:formatCode>
                <c:ptCount val="2"/>
                <c:pt idx="0">
                  <c:v>8.7038502355865681</c:v>
                </c:pt>
                <c:pt idx="1">
                  <c:v>8.9931735898073679</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'Select Alliance- 8 combinations'!$C$90:$C$91</c:f>
              <c:strCache>
                <c:ptCount val="2"/>
                <c:pt idx="0">
                  <c:v>England</c:v>
                </c:pt>
                <c:pt idx="1">
                  <c:v>Cheshire &amp; Merseyside</c:v>
                </c:pt>
              </c:strCache>
            </c:strRef>
          </c:cat>
          <c:val>
            <c:numRef>
              <c:f>'Select Alliance- 8 combinations'!$Y$95:$Y$96</c:f>
              <c:numCache>
                <c:formatCode>0</c:formatCode>
                <c:ptCount val="2"/>
                <c:pt idx="0">
                  <c:v>6.8694199874487865</c:v>
                </c:pt>
                <c:pt idx="1">
                  <c:v>6.4809440897659121</c:v>
                </c:pt>
              </c:numCache>
            </c:numRef>
          </c:val>
        </c:ser>
        <c:dLbls>
          <c:showLegendKey val="0"/>
          <c:showVal val="0"/>
          <c:showCatName val="0"/>
          <c:showSerName val="0"/>
          <c:showPercent val="0"/>
          <c:showBubbleSize val="0"/>
        </c:dLbls>
        <c:gapWidth val="150"/>
        <c:overlap val="100"/>
        <c:axId val="55918976"/>
        <c:axId val="55920512"/>
      </c:barChart>
      <c:catAx>
        <c:axId val="55918976"/>
        <c:scaling>
          <c:orientation val="minMax"/>
        </c:scaling>
        <c:delete val="0"/>
        <c:axPos val="b"/>
        <c:majorTickMark val="out"/>
        <c:minorTickMark val="none"/>
        <c:tickLblPos val="nextTo"/>
        <c:spPr>
          <a:ln>
            <a:solidFill>
              <a:schemeClr val="tx1"/>
            </a:solidFill>
          </a:ln>
        </c:spPr>
        <c:txPr>
          <a:bodyPr/>
          <a:lstStyle/>
          <a:p>
            <a:pPr>
              <a:defRPr sz="1400"/>
            </a:pPr>
            <a:endParaRPr lang="en-US"/>
          </a:p>
        </c:txPr>
        <c:crossAx val="55920512"/>
        <c:crosses val="autoZero"/>
        <c:auto val="1"/>
        <c:lblAlgn val="ctr"/>
        <c:lblOffset val="100"/>
        <c:noMultiLvlLbl val="0"/>
      </c:catAx>
      <c:valAx>
        <c:axId val="55920512"/>
        <c:scaling>
          <c:orientation val="minMax"/>
          <c:max val="100"/>
          <c:min val="0"/>
        </c:scaling>
        <c:delete val="0"/>
        <c:axPos val="l"/>
        <c:majorGridlines/>
        <c:title>
          <c:tx>
            <c:rich>
              <a:bodyPr rot="-5400000" vert="horz"/>
              <a:lstStyle/>
              <a:p>
                <a:pPr>
                  <a:defRPr sz="1400"/>
                </a:pPr>
                <a:r>
                  <a:rPr lang="en-US" sz="1400"/>
                  <a:t>Proportion of tumours </a:t>
                </a:r>
                <a:endParaRPr lang="en-GB" sz="1400"/>
              </a:p>
            </c:rich>
          </c:tx>
          <c:layout/>
          <c:overlay val="0"/>
        </c:title>
        <c:numFmt formatCode="0" sourceLinked="1"/>
        <c:majorTickMark val="out"/>
        <c:minorTickMark val="none"/>
        <c:tickLblPos val="nextTo"/>
        <c:spPr>
          <a:ln>
            <a:solidFill>
              <a:schemeClr val="tx1"/>
            </a:solidFill>
          </a:ln>
        </c:spPr>
        <c:crossAx val="55918976"/>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8133162814150553"/>
          <c:y val="8.9249085898920208E-2"/>
          <c:w val="0.18079846524661247"/>
          <c:h val="0.86554241340405924"/>
        </c:manualLayout>
      </c:layout>
      <c:overlay val="0"/>
      <c:txPr>
        <a:bodyPr/>
        <a:lstStyle/>
        <a:p>
          <a:pPr>
            <a:defRPr sz="1400"/>
          </a:pPr>
          <a:endParaRPr lang="en-US"/>
        </a:p>
      </c:txPr>
    </c:legend>
    <c:plotVisOnly val="1"/>
    <c:dispBlanksAs val="gap"/>
    <c:showDLblsOverMax val="0"/>
  </c:chart>
  <c:spPr>
    <a:ln w="19050">
      <a:solidFill>
        <a:schemeClr val="tx1"/>
      </a:solidFill>
    </a:ln>
  </c:spPr>
  <c:txPr>
    <a:bodyPr/>
    <a:lstStyle/>
    <a:p>
      <a:pPr>
        <a:defRPr sz="1200"/>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'Funnel plot- 3 treatments'!$S$68</c:f>
          <c:strCache>
            <c:ptCount val="1"/>
            <c:pt idx="0">
              <c:v>Tumour resection
Proportion of All malignant (excl NMSC) tumours diagnosed in 2013-2015 recorded to have been treated with tumour resection, by Cancer Alliance</c:v>
            </c:pt>
          </c:strCache>
        </c:strRef>
      </c:tx>
      <c:layout/>
      <c:overlay val="0"/>
    </c:title>
    <c:autoTitleDeleted val="0"/>
    <c:plotArea>
      <c:layout>
        <c:manualLayout>
          <c:layoutTarget val="inner"/>
          <c:xMode val="edge"/>
          <c:yMode val="edge"/>
          <c:x val="5.4892274603348813E-2"/>
          <c:y val="0.1932792336760365"/>
          <c:w val="0.90659819223235583"/>
          <c:h val="0.58839008182819741"/>
        </c:manualLayout>
      </c:layout>
      <c:scatterChart>
        <c:scatterStyle val="lineMarker"/>
        <c:varyColors val="0"/>
        <c:ser>
          <c:idx val="0"/>
          <c:order val="0"/>
          <c:tx>
            <c:v>Data</c:v>
          </c:tx>
          <c:spPr>
            <a:ln w="28575">
              <a:noFill/>
            </a:ln>
          </c:spPr>
          <c:marker>
            <c:symbol val="diamond"/>
            <c:size val="12"/>
          </c:marker>
          <c:xVal>
            <c:numRef>
              <c:f>'Funnel plot- 3 treatments'!$G$69:$G$99</c:f>
              <c:numCache>
                <c:formatCode>General</c:formatCode>
                <c:ptCount val="31"/>
                <c:pt idx="0">
                  <c:v>16205</c:v>
                </c:pt>
                <c:pt idx="1">
                  <c:v>16865</c:v>
                </c:pt>
                <c:pt idx="2">
                  <c:v>19460</c:v>
                </c:pt>
                <c:pt idx="3">
                  <c:v>22805</c:v>
                </c:pt>
                <c:pt idx="4">
                  <c:v>23463</c:v>
                </c:pt>
                <c:pt idx="5">
                  <c:v>24857</c:v>
                </c:pt>
                <c:pt idx="6">
                  <c:v>26016</c:v>
                </c:pt>
                <c:pt idx="7">
                  <c:v>26688</c:v>
                </c:pt>
                <c:pt idx="8">
                  <c:v>27017</c:v>
                </c:pt>
                <c:pt idx="9">
                  <c:v>27823</c:v>
                </c:pt>
                <c:pt idx="10">
                  <c:v>29405</c:v>
                </c:pt>
                <c:pt idx="11">
                  <c:v>30642</c:v>
                </c:pt>
                <c:pt idx="12">
                  <c:v>32948</c:v>
                </c:pt>
                <c:pt idx="13">
                  <c:v>34737</c:v>
                </c:pt>
                <c:pt idx="14">
                  <c:v>36005</c:v>
                </c:pt>
                <c:pt idx="15">
                  <c:v>36183</c:v>
                </c:pt>
                <c:pt idx="16">
                  <c:v>36841</c:v>
                </c:pt>
                <c:pt idx="17">
                  <c:v>36969</c:v>
                </c:pt>
                <c:pt idx="18">
                  <c:v>40841</c:v>
                </c:pt>
                <c:pt idx="19">
                  <c:v>42605</c:v>
                </c:pt>
                <c:pt idx="20">
                  <c:v>45381</c:v>
                </c:pt>
                <c:pt idx="21">
                  <c:v>49205</c:v>
                </c:pt>
                <c:pt idx="22">
                  <c:v>52425</c:v>
                </c:pt>
                <c:pt idx="23">
                  <c:v>55805</c:v>
                </c:pt>
                <c:pt idx="24">
                  <c:v>62405</c:v>
                </c:pt>
                <c:pt idx="25">
                  <c:v>69005</c:v>
                </c:pt>
                <c:pt idx="26">
                  <c:v>74368</c:v>
                </c:pt>
                <c:pt idx="27">
                  <c:v>75605</c:v>
                </c:pt>
                <c:pt idx="28">
                  <c:v>82205</c:v>
                </c:pt>
                <c:pt idx="29">
                  <c:v>82823</c:v>
                </c:pt>
                <c:pt idx="30">
                  <c:v>88805</c:v>
                </c:pt>
              </c:numCache>
            </c:numRef>
          </c:xVal>
          <c:yVal>
            <c:numRef>
              <c:f>'Funnel plot- 3 treatments'!$H$69:$H$99</c:f>
              <c:numCache>
                <c:formatCode>General</c:formatCode>
                <c:ptCount val="31"/>
                <c:pt idx="0">
                  <c:v>#N/A</c:v>
                </c:pt>
                <c:pt idx="1">
                  <c:v>42.941000000000003</c:v>
                </c:pt>
                <c:pt idx="2">
                  <c:v>45.647480000000002</c:v>
                </c:pt>
                <c:pt idx="3">
                  <c:v>#N/A</c:v>
                </c:pt>
                <c:pt idx="4">
                  <c:v>44.112009999999998</c:v>
                </c:pt>
                <c:pt idx="5">
                  <c:v>42.841050000000003</c:v>
                </c:pt>
                <c:pt idx="6">
                  <c:v>42.642989999999998</c:v>
                </c:pt>
                <c:pt idx="7">
                  <c:v>47.452039999999997</c:v>
                </c:pt>
                <c:pt idx="8">
                  <c:v>45.286299999999997</c:v>
                </c:pt>
                <c:pt idx="9">
                  <c:v>45.444420000000001</c:v>
                </c:pt>
                <c:pt idx="10">
                  <c:v>#N/A</c:v>
                </c:pt>
                <c:pt idx="11">
                  <c:v>45.904319999999998</c:v>
                </c:pt>
                <c:pt idx="12">
                  <c:v>44.688600000000001</c:v>
                </c:pt>
                <c:pt idx="13">
                  <c:v>43.07799</c:v>
                </c:pt>
                <c:pt idx="14">
                  <c:v>#N/A</c:v>
                </c:pt>
                <c:pt idx="15">
                  <c:v>44.896769999999997</c:v>
                </c:pt>
                <c:pt idx="16">
                  <c:v>43.826169999999998</c:v>
                </c:pt>
                <c:pt idx="17">
                  <c:v>47.455979999999997</c:v>
                </c:pt>
                <c:pt idx="18">
                  <c:v>43.605690000000003</c:v>
                </c:pt>
                <c:pt idx="19">
                  <c:v>#N/A</c:v>
                </c:pt>
                <c:pt idx="20">
                  <c:v>44.088940000000001</c:v>
                </c:pt>
                <c:pt idx="21">
                  <c:v>#N/A</c:v>
                </c:pt>
                <c:pt idx="22">
                  <c:v>43.927520000000001</c:v>
                </c:pt>
                <c:pt idx="23">
                  <c:v>#N/A</c:v>
                </c:pt>
                <c:pt idx="24">
                  <c:v>#N/A</c:v>
                </c:pt>
                <c:pt idx="25">
                  <c:v>#N/A</c:v>
                </c:pt>
                <c:pt idx="26">
                  <c:v>46.299480000000003</c:v>
                </c:pt>
                <c:pt idx="27">
                  <c:v>#N/A</c:v>
                </c:pt>
                <c:pt idx="28">
                  <c:v>#N/A</c:v>
                </c:pt>
                <c:pt idx="29">
                  <c:v>45.488570000000003</c:v>
                </c:pt>
                <c:pt idx="30">
                  <c:v>#N/A</c:v>
                </c:pt>
              </c:numCache>
            </c:numRef>
          </c:yVal>
          <c:smooth val="0"/>
        </c:ser>
        <c:ser>
          <c:idx val="1"/>
          <c:order val="1"/>
          <c:tx>
            <c:v>Average</c:v>
          </c:tx>
          <c:spPr>
            <a:ln w="28575">
              <a:solidFill>
                <a:schemeClr val="tx1"/>
              </a:solidFill>
            </a:ln>
          </c:spPr>
          <c:marker>
            <c:symbol val="none"/>
          </c:marker>
          <c:xVal>
            <c:numRef>
              <c:f>'Funnel plot- 3 treatments'!$S$73:$T$73</c:f>
              <c:numCache>
                <c:formatCode>General</c:formatCode>
                <c:ptCount val="2"/>
                <c:pt idx="0">
                  <c:v>16205</c:v>
                </c:pt>
                <c:pt idx="1">
                  <c:v>88805</c:v>
                </c:pt>
              </c:numCache>
            </c:numRef>
          </c:xVal>
          <c:yVal>
            <c:numRef>
              <c:f>'Funnel plot- 3 treatments'!$S$72:$T$72</c:f>
              <c:numCache>
                <c:formatCode>0.00</c:formatCode>
                <c:ptCount val="2"/>
                <c:pt idx="0">
                  <c:v>44.863119999999988</c:v>
                </c:pt>
                <c:pt idx="1">
                  <c:v>44.863119999999988</c:v>
                </c:pt>
              </c:numCache>
            </c:numRef>
          </c:yVal>
          <c:smooth val="0"/>
        </c:ser>
        <c:ser>
          <c:idx val="2"/>
          <c:order val="2"/>
          <c:tx>
            <c:v>95% limits</c:v>
          </c:tx>
          <c:spPr>
            <a:ln w="28575">
              <a:solidFill>
                <a:schemeClr val="tx1"/>
              </a:solidFill>
              <a:prstDash val="sysDot"/>
            </a:ln>
          </c:spPr>
          <c:marker>
            <c:symbol val="none"/>
          </c:marker>
          <c:xVal>
            <c:numRef>
              <c:f>'Funnel plot- 3 treatments'!$G$69:$G$99</c:f>
              <c:numCache>
                <c:formatCode>General</c:formatCode>
                <c:ptCount val="31"/>
                <c:pt idx="0">
                  <c:v>16205</c:v>
                </c:pt>
                <c:pt idx="1">
                  <c:v>16865</c:v>
                </c:pt>
                <c:pt idx="2">
                  <c:v>19460</c:v>
                </c:pt>
                <c:pt idx="3">
                  <c:v>22805</c:v>
                </c:pt>
                <c:pt idx="4">
                  <c:v>23463</c:v>
                </c:pt>
                <c:pt idx="5">
                  <c:v>24857</c:v>
                </c:pt>
                <c:pt idx="6">
                  <c:v>26016</c:v>
                </c:pt>
                <c:pt idx="7">
                  <c:v>26688</c:v>
                </c:pt>
                <c:pt idx="8">
                  <c:v>27017</c:v>
                </c:pt>
                <c:pt idx="9">
                  <c:v>27823</c:v>
                </c:pt>
                <c:pt idx="10">
                  <c:v>29405</c:v>
                </c:pt>
                <c:pt idx="11">
                  <c:v>30642</c:v>
                </c:pt>
                <c:pt idx="12">
                  <c:v>32948</c:v>
                </c:pt>
                <c:pt idx="13">
                  <c:v>34737</c:v>
                </c:pt>
                <c:pt idx="14">
                  <c:v>36005</c:v>
                </c:pt>
                <c:pt idx="15">
                  <c:v>36183</c:v>
                </c:pt>
                <c:pt idx="16">
                  <c:v>36841</c:v>
                </c:pt>
                <c:pt idx="17">
                  <c:v>36969</c:v>
                </c:pt>
                <c:pt idx="18">
                  <c:v>40841</c:v>
                </c:pt>
                <c:pt idx="19">
                  <c:v>42605</c:v>
                </c:pt>
                <c:pt idx="20">
                  <c:v>45381</c:v>
                </c:pt>
                <c:pt idx="21">
                  <c:v>49205</c:v>
                </c:pt>
                <c:pt idx="22">
                  <c:v>52425</c:v>
                </c:pt>
                <c:pt idx="23">
                  <c:v>55805</c:v>
                </c:pt>
                <c:pt idx="24">
                  <c:v>62405</c:v>
                </c:pt>
                <c:pt idx="25">
                  <c:v>69005</c:v>
                </c:pt>
                <c:pt idx="26">
                  <c:v>74368</c:v>
                </c:pt>
                <c:pt idx="27">
                  <c:v>75605</c:v>
                </c:pt>
                <c:pt idx="28">
                  <c:v>82205</c:v>
                </c:pt>
                <c:pt idx="29">
                  <c:v>82823</c:v>
                </c:pt>
                <c:pt idx="30">
                  <c:v>88805</c:v>
                </c:pt>
              </c:numCache>
            </c:numRef>
          </c:xVal>
          <c:yVal>
            <c:numRef>
              <c:f>'Funnel plot- 3 treatments'!$I$69:$I$99</c:f>
              <c:numCache>
                <c:formatCode>General</c:formatCode>
                <c:ptCount val="31"/>
                <c:pt idx="0">
                  <c:v>44.094569999999997</c:v>
                </c:pt>
                <c:pt idx="1">
                  <c:v>44.109830000000002</c:v>
                </c:pt>
                <c:pt idx="2">
                  <c:v>44.162019999999998</c:v>
                </c:pt>
                <c:pt idx="3">
                  <c:v>44.215629999999997</c:v>
                </c:pt>
                <c:pt idx="4">
                  <c:v>44.224800000000002</c:v>
                </c:pt>
                <c:pt idx="5">
                  <c:v>44.243009999999998</c:v>
                </c:pt>
                <c:pt idx="6">
                  <c:v>44.25703</c:v>
                </c:pt>
                <c:pt idx="7">
                  <c:v>44.264719999999997</c:v>
                </c:pt>
                <c:pt idx="8">
                  <c:v>44.2684</c:v>
                </c:pt>
                <c:pt idx="9">
                  <c:v>44.277090000000001</c:v>
                </c:pt>
                <c:pt idx="10">
                  <c:v>44.293109999999999</c:v>
                </c:pt>
                <c:pt idx="11">
                  <c:v>44.304780000000001</c:v>
                </c:pt>
                <c:pt idx="12">
                  <c:v>44.324719999999999</c:v>
                </c:pt>
                <c:pt idx="13">
                  <c:v>44.338810000000002</c:v>
                </c:pt>
                <c:pt idx="14">
                  <c:v>44.348140000000001</c:v>
                </c:pt>
                <c:pt idx="15">
                  <c:v>44.349409999999999</c:v>
                </c:pt>
                <c:pt idx="16">
                  <c:v>44.354030000000002</c:v>
                </c:pt>
                <c:pt idx="17">
                  <c:v>44.354909999999997</c:v>
                </c:pt>
                <c:pt idx="18">
                  <c:v>44.379660000000001</c:v>
                </c:pt>
                <c:pt idx="19">
                  <c:v>44.389800000000001</c:v>
                </c:pt>
                <c:pt idx="20">
                  <c:v>44.404530000000001</c:v>
                </c:pt>
                <c:pt idx="21">
                  <c:v>44.422750000000001</c:v>
                </c:pt>
                <c:pt idx="22">
                  <c:v>44.436520000000002</c:v>
                </c:pt>
                <c:pt idx="23">
                  <c:v>44.449669999999998</c:v>
                </c:pt>
                <c:pt idx="24">
                  <c:v>44.472180000000002</c:v>
                </c:pt>
                <c:pt idx="25">
                  <c:v>44.491379999999999</c:v>
                </c:pt>
                <c:pt idx="26">
                  <c:v>44.50506</c:v>
                </c:pt>
                <c:pt idx="27">
                  <c:v>44.508000000000003</c:v>
                </c:pt>
                <c:pt idx="28">
                  <c:v>44.522579999999998</c:v>
                </c:pt>
                <c:pt idx="29">
                  <c:v>44.523859999999999</c:v>
                </c:pt>
                <c:pt idx="30">
                  <c:v>44.535499999999999</c:v>
                </c:pt>
              </c:numCache>
            </c:numRef>
          </c:yVal>
          <c:smooth val="0"/>
        </c:ser>
        <c:ser>
          <c:idx val="3"/>
          <c:order val="3"/>
          <c:tx>
            <c:v>95% limits upper</c:v>
          </c:tx>
          <c:spPr>
            <a:ln w="28575">
              <a:solidFill>
                <a:schemeClr val="tx1"/>
              </a:solidFill>
              <a:prstDash val="sysDot"/>
            </a:ln>
          </c:spPr>
          <c:marker>
            <c:symbol val="none"/>
          </c:marker>
          <c:xVal>
            <c:numRef>
              <c:f>'Funnel plot- 3 treatments'!$G$69:$G$99</c:f>
              <c:numCache>
                <c:formatCode>General</c:formatCode>
                <c:ptCount val="31"/>
                <c:pt idx="0">
                  <c:v>16205</c:v>
                </c:pt>
                <c:pt idx="1">
                  <c:v>16865</c:v>
                </c:pt>
                <c:pt idx="2">
                  <c:v>19460</c:v>
                </c:pt>
                <c:pt idx="3">
                  <c:v>22805</c:v>
                </c:pt>
                <c:pt idx="4">
                  <c:v>23463</c:v>
                </c:pt>
                <c:pt idx="5">
                  <c:v>24857</c:v>
                </c:pt>
                <c:pt idx="6">
                  <c:v>26016</c:v>
                </c:pt>
                <c:pt idx="7">
                  <c:v>26688</c:v>
                </c:pt>
                <c:pt idx="8">
                  <c:v>27017</c:v>
                </c:pt>
                <c:pt idx="9">
                  <c:v>27823</c:v>
                </c:pt>
                <c:pt idx="10">
                  <c:v>29405</c:v>
                </c:pt>
                <c:pt idx="11">
                  <c:v>30642</c:v>
                </c:pt>
                <c:pt idx="12">
                  <c:v>32948</c:v>
                </c:pt>
                <c:pt idx="13">
                  <c:v>34737</c:v>
                </c:pt>
                <c:pt idx="14">
                  <c:v>36005</c:v>
                </c:pt>
                <c:pt idx="15">
                  <c:v>36183</c:v>
                </c:pt>
                <c:pt idx="16">
                  <c:v>36841</c:v>
                </c:pt>
                <c:pt idx="17">
                  <c:v>36969</c:v>
                </c:pt>
                <c:pt idx="18">
                  <c:v>40841</c:v>
                </c:pt>
                <c:pt idx="19">
                  <c:v>42605</c:v>
                </c:pt>
                <c:pt idx="20">
                  <c:v>45381</c:v>
                </c:pt>
                <c:pt idx="21">
                  <c:v>49205</c:v>
                </c:pt>
                <c:pt idx="22">
                  <c:v>52425</c:v>
                </c:pt>
                <c:pt idx="23">
                  <c:v>55805</c:v>
                </c:pt>
                <c:pt idx="24">
                  <c:v>62405</c:v>
                </c:pt>
                <c:pt idx="25">
                  <c:v>69005</c:v>
                </c:pt>
                <c:pt idx="26">
                  <c:v>74368</c:v>
                </c:pt>
                <c:pt idx="27">
                  <c:v>75605</c:v>
                </c:pt>
                <c:pt idx="28">
                  <c:v>82205</c:v>
                </c:pt>
                <c:pt idx="29">
                  <c:v>82823</c:v>
                </c:pt>
                <c:pt idx="30">
                  <c:v>88805</c:v>
                </c:pt>
              </c:numCache>
            </c:numRef>
          </c:xVal>
          <c:yVal>
            <c:numRef>
              <c:f>'Funnel plot- 3 treatments'!$J$69:$J$99</c:f>
              <c:numCache>
                <c:formatCode>General</c:formatCode>
                <c:ptCount val="31"/>
                <c:pt idx="0">
                  <c:v>45.626100000000001</c:v>
                </c:pt>
                <c:pt idx="1">
                  <c:v>45.611080000000001</c:v>
                </c:pt>
                <c:pt idx="2">
                  <c:v>45.559579999999997</c:v>
                </c:pt>
                <c:pt idx="3">
                  <c:v>45.50665</c:v>
                </c:pt>
                <c:pt idx="4">
                  <c:v>45.497590000000002</c:v>
                </c:pt>
                <c:pt idx="5">
                  <c:v>45.479590000000002</c:v>
                </c:pt>
                <c:pt idx="6">
                  <c:v>45.46575</c:v>
                </c:pt>
                <c:pt idx="7">
                  <c:v>45.458129999999997</c:v>
                </c:pt>
                <c:pt idx="8">
                  <c:v>45.454509999999999</c:v>
                </c:pt>
                <c:pt idx="9">
                  <c:v>45.445900000000002</c:v>
                </c:pt>
                <c:pt idx="10">
                  <c:v>45.430050000000001</c:v>
                </c:pt>
                <c:pt idx="11">
                  <c:v>45.418520000000001</c:v>
                </c:pt>
                <c:pt idx="12">
                  <c:v>45.398780000000002</c:v>
                </c:pt>
                <c:pt idx="13">
                  <c:v>45.384839999999997</c:v>
                </c:pt>
                <c:pt idx="14">
                  <c:v>45.375599999999999</c:v>
                </c:pt>
                <c:pt idx="15">
                  <c:v>45.374339999999997</c:v>
                </c:pt>
                <c:pt idx="16">
                  <c:v>45.369759999999999</c:v>
                </c:pt>
                <c:pt idx="17">
                  <c:v>45.36889</c:v>
                </c:pt>
                <c:pt idx="18">
                  <c:v>45.344369999999998</c:v>
                </c:pt>
                <c:pt idx="19">
                  <c:v>45.334319999999998</c:v>
                </c:pt>
                <c:pt idx="20">
                  <c:v>45.319719999999997</c:v>
                </c:pt>
                <c:pt idx="21">
                  <c:v>45.301650000000002</c:v>
                </c:pt>
                <c:pt idx="22">
                  <c:v>45.287999999999997</c:v>
                </c:pt>
                <c:pt idx="23">
                  <c:v>45.27496</c:v>
                </c:pt>
                <c:pt idx="24">
                  <c:v>45.252609999999997</c:v>
                </c:pt>
                <c:pt idx="25">
                  <c:v>45.233550000000001</c:v>
                </c:pt>
                <c:pt idx="26">
                  <c:v>45.219970000000004</c:v>
                </c:pt>
                <c:pt idx="27">
                  <c:v>45.217039999999997</c:v>
                </c:pt>
                <c:pt idx="28">
                  <c:v>45.202559999999998</c:v>
                </c:pt>
                <c:pt idx="29">
                  <c:v>45.20129</c:v>
                </c:pt>
                <c:pt idx="30">
                  <c:v>45.189720000000001</c:v>
                </c:pt>
              </c:numCache>
            </c:numRef>
          </c:yVal>
          <c:smooth val="0"/>
        </c:ser>
        <c:ser>
          <c:idx val="4"/>
          <c:order val="4"/>
          <c:tx>
            <c:v>99.8% limits</c:v>
          </c:tx>
          <c:spPr>
            <a:ln w="28575">
              <a:solidFill>
                <a:schemeClr val="tx1"/>
              </a:solidFill>
              <a:prstDash val="sysDash"/>
            </a:ln>
          </c:spPr>
          <c:marker>
            <c:symbol val="none"/>
          </c:marker>
          <c:xVal>
            <c:numRef>
              <c:f>'Funnel plot- 3 treatments'!$G$69:$G$99</c:f>
              <c:numCache>
                <c:formatCode>General</c:formatCode>
                <c:ptCount val="31"/>
                <c:pt idx="0">
                  <c:v>16205</c:v>
                </c:pt>
                <c:pt idx="1">
                  <c:v>16865</c:v>
                </c:pt>
                <c:pt idx="2">
                  <c:v>19460</c:v>
                </c:pt>
                <c:pt idx="3">
                  <c:v>22805</c:v>
                </c:pt>
                <c:pt idx="4">
                  <c:v>23463</c:v>
                </c:pt>
                <c:pt idx="5">
                  <c:v>24857</c:v>
                </c:pt>
                <c:pt idx="6">
                  <c:v>26016</c:v>
                </c:pt>
                <c:pt idx="7">
                  <c:v>26688</c:v>
                </c:pt>
                <c:pt idx="8">
                  <c:v>27017</c:v>
                </c:pt>
                <c:pt idx="9">
                  <c:v>27823</c:v>
                </c:pt>
                <c:pt idx="10">
                  <c:v>29405</c:v>
                </c:pt>
                <c:pt idx="11">
                  <c:v>30642</c:v>
                </c:pt>
                <c:pt idx="12">
                  <c:v>32948</c:v>
                </c:pt>
                <c:pt idx="13">
                  <c:v>34737</c:v>
                </c:pt>
                <c:pt idx="14">
                  <c:v>36005</c:v>
                </c:pt>
                <c:pt idx="15">
                  <c:v>36183</c:v>
                </c:pt>
                <c:pt idx="16">
                  <c:v>36841</c:v>
                </c:pt>
                <c:pt idx="17">
                  <c:v>36969</c:v>
                </c:pt>
                <c:pt idx="18">
                  <c:v>40841</c:v>
                </c:pt>
                <c:pt idx="19">
                  <c:v>42605</c:v>
                </c:pt>
                <c:pt idx="20">
                  <c:v>45381</c:v>
                </c:pt>
                <c:pt idx="21">
                  <c:v>49205</c:v>
                </c:pt>
                <c:pt idx="22">
                  <c:v>52425</c:v>
                </c:pt>
                <c:pt idx="23">
                  <c:v>55805</c:v>
                </c:pt>
                <c:pt idx="24">
                  <c:v>62405</c:v>
                </c:pt>
                <c:pt idx="25">
                  <c:v>69005</c:v>
                </c:pt>
                <c:pt idx="26">
                  <c:v>74368</c:v>
                </c:pt>
                <c:pt idx="27">
                  <c:v>75605</c:v>
                </c:pt>
                <c:pt idx="28">
                  <c:v>82205</c:v>
                </c:pt>
                <c:pt idx="29">
                  <c:v>82823</c:v>
                </c:pt>
                <c:pt idx="30">
                  <c:v>88805</c:v>
                </c:pt>
              </c:numCache>
            </c:numRef>
          </c:xVal>
          <c:yVal>
            <c:numRef>
              <c:f>'Funnel plot- 3 treatments'!$K$69:$K$99</c:f>
              <c:numCache>
                <c:formatCode>General</c:formatCode>
                <c:ptCount val="31"/>
                <c:pt idx="0">
                  <c:v>43.65363</c:v>
                </c:pt>
                <c:pt idx="1">
                  <c:v>43.67756</c:v>
                </c:pt>
                <c:pt idx="2">
                  <c:v>43.75956</c:v>
                </c:pt>
                <c:pt idx="3">
                  <c:v>43.843829999999997</c:v>
                </c:pt>
                <c:pt idx="4">
                  <c:v>43.858240000000002</c:v>
                </c:pt>
                <c:pt idx="5">
                  <c:v>43.886890000000001</c:v>
                </c:pt>
                <c:pt idx="6">
                  <c:v>43.90889</c:v>
                </c:pt>
                <c:pt idx="7">
                  <c:v>43.920999999999999</c:v>
                </c:pt>
                <c:pt idx="8">
                  <c:v>43.926769999999998</c:v>
                </c:pt>
                <c:pt idx="9">
                  <c:v>43.940440000000002</c:v>
                </c:pt>
                <c:pt idx="10">
                  <c:v>43.965649999999997</c:v>
                </c:pt>
                <c:pt idx="11">
                  <c:v>43.983960000000003</c:v>
                </c:pt>
                <c:pt idx="12">
                  <c:v>44.015329999999999</c:v>
                </c:pt>
                <c:pt idx="13">
                  <c:v>44.037480000000002</c:v>
                </c:pt>
                <c:pt idx="14">
                  <c:v>44.052169999999997</c:v>
                </c:pt>
                <c:pt idx="15">
                  <c:v>44.054160000000003</c:v>
                </c:pt>
                <c:pt idx="16">
                  <c:v>44.061419999999998</c:v>
                </c:pt>
                <c:pt idx="17">
                  <c:v>44.062820000000002</c:v>
                </c:pt>
                <c:pt idx="18">
                  <c:v>44.101739999999999</c:v>
                </c:pt>
                <c:pt idx="19">
                  <c:v>44.117690000000003</c:v>
                </c:pt>
                <c:pt idx="20">
                  <c:v>44.14087</c:v>
                </c:pt>
                <c:pt idx="21">
                  <c:v>44.169530000000002</c:v>
                </c:pt>
                <c:pt idx="22">
                  <c:v>44.191189999999999</c:v>
                </c:pt>
                <c:pt idx="23">
                  <c:v>44.211880000000001</c:v>
                </c:pt>
                <c:pt idx="24">
                  <c:v>44.247309999999999</c:v>
                </c:pt>
                <c:pt idx="25">
                  <c:v>44.277529999999999</c:v>
                </c:pt>
                <c:pt idx="26">
                  <c:v>44.299059999999997</c:v>
                </c:pt>
                <c:pt idx="27">
                  <c:v>44.303699999999999</c:v>
                </c:pt>
                <c:pt idx="28">
                  <c:v>44.326639999999998</c:v>
                </c:pt>
                <c:pt idx="29">
                  <c:v>44.32864</c:v>
                </c:pt>
                <c:pt idx="30">
                  <c:v>44.346969999999999</c:v>
                </c:pt>
              </c:numCache>
            </c:numRef>
          </c:yVal>
          <c:smooth val="0"/>
        </c:ser>
        <c:ser>
          <c:idx val="5"/>
          <c:order val="5"/>
          <c:tx>
            <c:v>99.8% limits upper</c:v>
          </c:tx>
          <c:spPr>
            <a:ln w="28575">
              <a:solidFill>
                <a:schemeClr val="tx1"/>
              </a:solidFill>
              <a:prstDash val="sysDash"/>
            </a:ln>
          </c:spPr>
          <c:marker>
            <c:symbol val="none"/>
          </c:marker>
          <c:xVal>
            <c:numRef>
              <c:f>'Funnel plot- 3 treatments'!$G$69:$G$99</c:f>
              <c:numCache>
                <c:formatCode>General</c:formatCode>
                <c:ptCount val="31"/>
                <c:pt idx="0">
                  <c:v>16205</c:v>
                </c:pt>
                <c:pt idx="1">
                  <c:v>16865</c:v>
                </c:pt>
                <c:pt idx="2">
                  <c:v>19460</c:v>
                </c:pt>
                <c:pt idx="3">
                  <c:v>22805</c:v>
                </c:pt>
                <c:pt idx="4">
                  <c:v>23463</c:v>
                </c:pt>
                <c:pt idx="5">
                  <c:v>24857</c:v>
                </c:pt>
                <c:pt idx="6">
                  <c:v>26016</c:v>
                </c:pt>
                <c:pt idx="7">
                  <c:v>26688</c:v>
                </c:pt>
                <c:pt idx="8">
                  <c:v>27017</c:v>
                </c:pt>
                <c:pt idx="9">
                  <c:v>27823</c:v>
                </c:pt>
                <c:pt idx="10">
                  <c:v>29405</c:v>
                </c:pt>
                <c:pt idx="11">
                  <c:v>30642</c:v>
                </c:pt>
                <c:pt idx="12">
                  <c:v>32948</c:v>
                </c:pt>
                <c:pt idx="13">
                  <c:v>34737</c:v>
                </c:pt>
                <c:pt idx="14">
                  <c:v>36005</c:v>
                </c:pt>
                <c:pt idx="15">
                  <c:v>36183</c:v>
                </c:pt>
                <c:pt idx="16">
                  <c:v>36841</c:v>
                </c:pt>
                <c:pt idx="17">
                  <c:v>36969</c:v>
                </c:pt>
                <c:pt idx="18">
                  <c:v>40841</c:v>
                </c:pt>
                <c:pt idx="19">
                  <c:v>42605</c:v>
                </c:pt>
                <c:pt idx="20">
                  <c:v>45381</c:v>
                </c:pt>
                <c:pt idx="21">
                  <c:v>49205</c:v>
                </c:pt>
                <c:pt idx="22">
                  <c:v>52425</c:v>
                </c:pt>
                <c:pt idx="23">
                  <c:v>55805</c:v>
                </c:pt>
                <c:pt idx="24">
                  <c:v>62405</c:v>
                </c:pt>
                <c:pt idx="25">
                  <c:v>69005</c:v>
                </c:pt>
                <c:pt idx="26">
                  <c:v>74368</c:v>
                </c:pt>
                <c:pt idx="27">
                  <c:v>75605</c:v>
                </c:pt>
                <c:pt idx="28">
                  <c:v>82205</c:v>
                </c:pt>
                <c:pt idx="29">
                  <c:v>82823</c:v>
                </c:pt>
                <c:pt idx="30">
                  <c:v>88805</c:v>
                </c:pt>
              </c:numCache>
            </c:numRef>
          </c:xVal>
          <c:yVal>
            <c:numRef>
              <c:f>'Funnel plot- 3 treatments'!$L$69:$L$99</c:f>
              <c:numCache>
                <c:formatCode>General</c:formatCode>
                <c:ptCount val="31"/>
                <c:pt idx="0">
                  <c:v>46.068269999999998</c:v>
                </c:pt>
                <c:pt idx="1">
                  <c:v>46.044490000000003</c:v>
                </c:pt>
                <c:pt idx="2">
                  <c:v>45.963050000000003</c:v>
                </c:pt>
                <c:pt idx="3">
                  <c:v>45.879300000000001</c:v>
                </c:pt>
                <c:pt idx="4">
                  <c:v>45.864980000000003</c:v>
                </c:pt>
                <c:pt idx="5">
                  <c:v>45.83652</c:v>
                </c:pt>
                <c:pt idx="6">
                  <c:v>45.814619999999998</c:v>
                </c:pt>
                <c:pt idx="7">
                  <c:v>45.802590000000002</c:v>
                </c:pt>
                <c:pt idx="8">
                  <c:v>45.796849999999999</c:v>
                </c:pt>
                <c:pt idx="9">
                  <c:v>45.783250000000002</c:v>
                </c:pt>
                <c:pt idx="10">
                  <c:v>45.758189999999999</c:v>
                </c:pt>
                <c:pt idx="11">
                  <c:v>45.73997</c:v>
                </c:pt>
                <c:pt idx="12">
                  <c:v>45.708759999999998</c:v>
                </c:pt>
                <c:pt idx="13">
                  <c:v>45.686729999999997</c:v>
                </c:pt>
                <c:pt idx="14">
                  <c:v>45.672110000000004</c:v>
                </c:pt>
                <c:pt idx="15">
                  <c:v>45.670119999999997</c:v>
                </c:pt>
                <c:pt idx="16">
                  <c:v>45.6629</c:v>
                </c:pt>
                <c:pt idx="17">
                  <c:v>45.66151</c:v>
                </c:pt>
                <c:pt idx="18">
                  <c:v>45.62276</c:v>
                </c:pt>
                <c:pt idx="19">
                  <c:v>45.60689</c:v>
                </c:pt>
                <c:pt idx="20">
                  <c:v>45.58381</c:v>
                </c:pt>
                <c:pt idx="21">
                  <c:v>45.55527</c:v>
                </c:pt>
                <c:pt idx="22">
                  <c:v>45.53369</c:v>
                </c:pt>
                <c:pt idx="23">
                  <c:v>45.513089999999998</c:v>
                </c:pt>
                <c:pt idx="24">
                  <c:v>45.477789999999999</c:v>
                </c:pt>
                <c:pt idx="25">
                  <c:v>45.447690000000001</c:v>
                </c:pt>
                <c:pt idx="26">
                  <c:v>45.42624</c:v>
                </c:pt>
                <c:pt idx="27">
                  <c:v>45.421610000000001</c:v>
                </c:pt>
                <c:pt idx="28">
                  <c:v>45.398739999999997</c:v>
                </c:pt>
                <c:pt idx="29">
                  <c:v>45.396740000000001</c:v>
                </c:pt>
                <c:pt idx="30">
                  <c:v>45.37847</c:v>
                </c:pt>
              </c:numCache>
            </c:numRef>
          </c:yVal>
          <c:smooth val="0"/>
        </c:ser>
        <c:ser>
          <c:idx val="6"/>
          <c:order val="6"/>
          <c:tx>
            <c:strRef>
              <c:f>'Funnel plot- 3 treatments'!$S$74</c:f>
              <c:strCache>
                <c:ptCount val="1"/>
                <c:pt idx="0">
                  <c:v>Cheshire &amp; Merseyside</c:v>
                </c:pt>
              </c:strCache>
            </c:strRef>
          </c:tx>
          <c:spPr>
            <a:ln w="28575">
              <a:noFill/>
            </a:ln>
          </c:spPr>
          <c:marker>
            <c:symbol val="diamond"/>
            <c:size val="12"/>
            <c:spPr>
              <a:solidFill>
                <a:srgbClr val="F43EC0"/>
              </a:solidFill>
            </c:spPr>
          </c:marker>
          <c:xVal>
            <c:numRef>
              <c:f>'Funnel plot- 3 treatments'!$N$69:$N$99</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36183</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xVal>
          <c:yVal>
            <c:numRef>
              <c:f>'Funnel plot- 3 treatments'!$O$69:$O$99</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44.896769999999997</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ser>
        <c:dLbls>
          <c:showLegendKey val="0"/>
          <c:showVal val="0"/>
          <c:showCatName val="0"/>
          <c:showSerName val="0"/>
          <c:showPercent val="0"/>
          <c:showBubbleSize val="0"/>
        </c:dLbls>
        <c:axId val="56049664"/>
        <c:axId val="56051968"/>
      </c:scatterChart>
      <c:valAx>
        <c:axId val="56049664"/>
        <c:scaling>
          <c:orientation val="minMax"/>
        </c:scaling>
        <c:delete val="0"/>
        <c:axPos val="b"/>
        <c:title>
          <c:tx>
            <c:strRef>
              <c:f>'Funnel plot- 3 treatments'!$S$69</c:f>
              <c:strCache>
                <c:ptCount val="1"/>
                <c:pt idx="0">
                  <c:v>Total count of All malignant (excl NMSC) tumours in Alliance</c:v>
                </c:pt>
              </c:strCache>
            </c:strRef>
          </c:tx>
          <c:layout>
            <c:manualLayout>
              <c:xMode val="edge"/>
              <c:yMode val="edge"/>
              <c:x val="0.38591388613943634"/>
              <c:y val="0.84563759813691797"/>
            </c:manualLayout>
          </c:layout>
          <c:overlay val="0"/>
        </c:title>
        <c:numFmt formatCode="General" sourceLinked="1"/>
        <c:majorTickMark val="out"/>
        <c:minorTickMark val="none"/>
        <c:tickLblPos val="low"/>
        <c:crossAx val="56051968"/>
        <c:crosses val="autoZero"/>
        <c:crossBetween val="midCat"/>
      </c:valAx>
      <c:valAx>
        <c:axId val="56051968"/>
        <c:scaling>
          <c:orientation val="minMax"/>
        </c:scaling>
        <c:delete val="0"/>
        <c:axPos val="l"/>
        <c:majorGridlines/>
        <c:title>
          <c:tx>
            <c:strRef>
              <c:f>'Funnel plot- 3 treatments'!$S$70</c:f>
              <c:strCache>
                <c:ptCount val="1"/>
                <c:pt idx="0">
                  <c:v>Proportion of tumours</c:v>
                </c:pt>
              </c:strCache>
            </c:strRef>
          </c:tx>
          <c:layout/>
          <c:overlay val="0"/>
          <c:txPr>
            <a:bodyPr rot="-5400000" vert="horz"/>
            <a:lstStyle/>
            <a:p>
              <a:pPr>
                <a:defRPr/>
              </a:pPr>
              <a:endParaRPr lang="en-US"/>
            </a:p>
          </c:txPr>
        </c:title>
        <c:numFmt formatCode="General" sourceLinked="1"/>
        <c:majorTickMark val="out"/>
        <c:minorTickMark val="none"/>
        <c:tickLblPos val="nextTo"/>
        <c:crossAx val="56049664"/>
        <c:crosses val="autoZero"/>
        <c:crossBetween val="midCat"/>
      </c:valAx>
    </c:plotArea>
    <c:legend>
      <c:legendPos val="b"/>
      <c:legendEntry>
        <c:idx val="3"/>
        <c:delete val="1"/>
      </c:legendEntry>
      <c:legendEntry>
        <c:idx val="5"/>
        <c:delete val="1"/>
      </c:legendEntry>
      <c:layout>
        <c:manualLayout>
          <c:xMode val="edge"/>
          <c:yMode val="edge"/>
          <c:x val="2.6441302500658456E-2"/>
          <c:y val="0.87593911410991332"/>
          <c:w val="0.93437371290127191"/>
          <c:h val="0.1056275654884604"/>
        </c:manualLayout>
      </c:layout>
      <c:overlay val="0"/>
    </c:legend>
    <c:plotVisOnly val="1"/>
    <c:dispBlanksAs val="gap"/>
    <c:showDLblsOverMax val="0"/>
  </c:chart>
  <c:txPr>
    <a:bodyPr/>
    <a:lstStyle/>
    <a:p>
      <a:pPr>
        <a:defRPr sz="1400"/>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'Funnel plot- 3 treatments'!$S$101</c:f>
          <c:strCache>
            <c:ptCount val="1"/>
            <c:pt idx="0">
              <c:v>Chemotherapy
Proportion of All malignant (excl NMSC) tumours diagnosed in 2013-2015 recorded to have been treated with chemotherapy, by Cancer Alliance</c:v>
            </c:pt>
          </c:strCache>
        </c:strRef>
      </c:tx>
      <c:layout/>
      <c:overlay val="0"/>
    </c:title>
    <c:autoTitleDeleted val="0"/>
    <c:plotArea>
      <c:layout>
        <c:manualLayout>
          <c:layoutTarget val="inner"/>
          <c:xMode val="edge"/>
          <c:yMode val="edge"/>
          <c:x val="5.6013652694214967E-2"/>
          <c:y val="0.18673709432772986"/>
          <c:w val="0.9053971669021319"/>
          <c:h val="0.60632389426473599"/>
        </c:manualLayout>
      </c:layout>
      <c:scatterChart>
        <c:scatterStyle val="lineMarker"/>
        <c:varyColors val="0"/>
        <c:ser>
          <c:idx val="0"/>
          <c:order val="0"/>
          <c:tx>
            <c:v>Data</c:v>
          </c:tx>
          <c:spPr>
            <a:ln w="28575">
              <a:noFill/>
            </a:ln>
          </c:spPr>
          <c:marker>
            <c:symbol val="diamond"/>
            <c:size val="12"/>
          </c:marker>
          <c:xVal>
            <c:numRef>
              <c:f>'Funnel plot- 3 treatments'!$G$102:$G$132</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treatments'!$H$102:$H$132</c:f>
              <c:numCache>
                <c:formatCode>General</c:formatCode>
                <c:ptCount val="31"/>
                <c:pt idx="0">
                  <c:v>#N/A</c:v>
                </c:pt>
                <c:pt idx="1">
                  <c:v>32.114690000000003</c:v>
                </c:pt>
                <c:pt idx="2">
                  <c:v>29.376619999999999</c:v>
                </c:pt>
                <c:pt idx="3">
                  <c:v>#N/A</c:v>
                </c:pt>
                <c:pt idx="4">
                  <c:v>29.9787</c:v>
                </c:pt>
                <c:pt idx="5">
                  <c:v>28.260190000000001</c:v>
                </c:pt>
                <c:pt idx="6">
                  <c:v>26.470680000000002</c:v>
                </c:pt>
                <c:pt idx="7">
                  <c:v>28.396049999999999</c:v>
                </c:pt>
                <c:pt idx="8">
                  <c:v>27.8979</c:v>
                </c:pt>
                <c:pt idx="9">
                  <c:v>32.097009999999997</c:v>
                </c:pt>
                <c:pt idx="10">
                  <c:v>#N/A</c:v>
                </c:pt>
                <c:pt idx="11">
                  <c:v>29.373010000000001</c:v>
                </c:pt>
                <c:pt idx="12">
                  <c:v>30.814630000000001</c:v>
                </c:pt>
                <c:pt idx="13">
                  <c:v>29.012930000000001</c:v>
                </c:pt>
                <c:pt idx="14">
                  <c:v>27.391210000000001</c:v>
                </c:pt>
                <c:pt idx="15">
                  <c:v>#N/A</c:v>
                </c:pt>
                <c:pt idx="16">
                  <c:v>27.409030000000001</c:v>
                </c:pt>
                <c:pt idx="17">
                  <c:v>28.27384</c:v>
                </c:pt>
                <c:pt idx="18">
                  <c:v>26.742979999999999</c:v>
                </c:pt>
                <c:pt idx="19">
                  <c:v>#N/A</c:v>
                </c:pt>
                <c:pt idx="20">
                  <c:v>27.59911</c:v>
                </c:pt>
                <c:pt idx="21">
                  <c:v>#N/A</c:v>
                </c:pt>
                <c:pt idx="22">
                  <c:v>28.77449</c:v>
                </c:pt>
                <c:pt idx="23">
                  <c:v>#N/A</c:v>
                </c:pt>
                <c:pt idx="24">
                  <c:v>#N/A</c:v>
                </c:pt>
                <c:pt idx="25">
                  <c:v>#N/A</c:v>
                </c:pt>
                <c:pt idx="26">
                  <c:v>27.84226</c:v>
                </c:pt>
                <c:pt idx="27">
                  <c:v>#N/A</c:v>
                </c:pt>
                <c:pt idx="28">
                  <c:v>#N/A</c:v>
                </c:pt>
                <c:pt idx="29">
                  <c:v>28.579920000000001</c:v>
                </c:pt>
                <c:pt idx="30">
                  <c:v>#N/A</c:v>
                </c:pt>
              </c:numCache>
            </c:numRef>
          </c:yVal>
          <c:smooth val="0"/>
        </c:ser>
        <c:ser>
          <c:idx val="1"/>
          <c:order val="1"/>
          <c:tx>
            <c:v>Average</c:v>
          </c:tx>
          <c:spPr>
            <a:ln w="28575">
              <a:solidFill>
                <a:schemeClr val="tx1"/>
              </a:solidFill>
            </a:ln>
          </c:spPr>
          <c:marker>
            <c:symbol val="none"/>
          </c:marker>
          <c:xVal>
            <c:numRef>
              <c:f>'Funnel plot- 3 treatments'!$S$106:$T$106</c:f>
              <c:numCache>
                <c:formatCode>General</c:formatCode>
                <c:ptCount val="2"/>
                <c:pt idx="0">
                  <c:v>20692</c:v>
                </c:pt>
                <c:pt idx="1">
                  <c:v>115512</c:v>
                </c:pt>
              </c:numCache>
            </c:numRef>
          </c:xVal>
          <c:yVal>
            <c:numRef>
              <c:f>'Funnel plot- 3 treatments'!$S$105:$T$105</c:f>
              <c:numCache>
                <c:formatCode>0.00</c:formatCode>
                <c:ptCount val="2"/>
                <c:pt idx="0">
                  <c:v>28.540399999999988</c:v>
                </c:pt>
                <c:pt idx="1">
                  <c:v>28.540399999999988</c:v>
                </c:pt>
              </c:numCache>
            </c:numRef>
          </c:yVal>
          <c:smooth val="0"/>
        </c:ser>
        <c:ser>
          <c:idx val="2"/>
          <c:order val="2"/>
          <c:tx>
            <c:v>95% limits</c:v>
          </c:tx>
          <c:spPr>
            <a:ln w="28575">
              <a:solidFill>
                <a:schemeClr val="tx1"/>
              </a:solidFill>
              <a:prstDash val="sysDot"/>
            </a:ln>
          </c:spPr>
          <c:marker>
            <c:symbol val="none"/>
          </c:marker>
          <c:xVal>
            <c:numRef>
              <c:f>'Funnel plot- 3 treatments'!$G$102:$G$132</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treatments'!$I$102:$I$132</c:f>
              <c:numCache>
                <c:formatCode>General</c:formatCode>
                <c:ptCount val="31"/>
                <c:pt idx="0">
                  <c:v>27.923639999999999</c:v>
                </c:pt>
                <c:pt idx="1">
                  <c:v>27.936119999999999</c:v>
                </c:pt>
                <c:pt idx="2">
                  <c:v>27.98058</c:v>
                </c:pt>
                <c:pt idx="3">
                  <c:v>28.022400000000001</c:v>
                </c:pt>
                <c:pt idx="4">
                  <c:v>28.032730000000001</c:v>
                </c:pt>
                <c:pt idx="5">
                  <c:v>28.044250000000002</c:v>
                </c:pt>
                <c:pt idx="6">
                  <c:v>28.054459999999999</c:v>
                </c:pt>
                <c:pt idx="7">
                  <c:v>28.067150000000002</c:v>
                </c:pt>
                <c:pt idx="8">
                  <c:v>28.070519999999998</c:v>
                </c:pt>
                <c:pt idx="9">
                  <c:v>28.077010000000001</c:v>
                </c:pt>
                <c:pt idx="10">
                  <c:v>28.085149999999999</c:v>
                </c:pt>
                <c:pt idx="11">
                  <c:v>28.094950000000001</c:v>
                </c:pt>
                <c:pt idx="12">
                  <c:v>28.11553</c:v>
                </c:pt>
                <c:pt idx="13">
                  <c:v>28.118860000000002</c:v>
                </c:pt>
                <c:pt idx="14">
                  <c:v>28.12791</c:v>
                </c:pt>
                <c:pt idx="15">
                  <c:v>28.129519999999999</c:v>
                </c:pt>
                <c:pt idx="16">
                  <c:v>28.137540000000001</c:v>
                </c:pt>
                <c:pt idx="17">
                  <c:v>28.137609999999999</c:v>
                </c:pt>
                <c:pt idx="18">
                  <c:v>28.158909999999999</c:v>
                </c:pt>
                <c:pt idx="19">
                  <c:v>28.163029999999999</c:v>
                </c:pt>
                <c:pt idx="20">
                  <c:v>28.17409</c:v>
                </c:pt>
                <c:pt idx="21">
                  <c:v>28.18948</c:v>
                </c:pt>
                <c:pt idx="22">
                  <c:v>28.20166</c:v>
                </c:pt>
                <c:pt idx="23">
                  <c:v>28.21106</c:v>
                </c:pt>
                <c:pt idx="24">
                  <c:v>28.229089999999999</c:v>
                </c:pt>
                <c:pt idx="25">
                  <c:v>28.244450000000001</c:v>
                </c:pt>
                <c:pt idx="26">
                  <c:v>28.25348</c:v>
                </c:pt>
                <c:pt idx="27">
                  <c:v>28.257739999999998</c:v>
                </c:pt>
                <c:pt idx="28">
                  <c:v>28.269390000000001</c:v>
                </c:pt>
                <c:pt idx="29">
                  <c:v>28.270430000000001</c:v>
                </c:pt>
                <c:pt idx="30">
                  <c:v>28.279710000000001</c:v>
                </c:pt>
              </c:numCache>
            </c:numRef>
          </c:yVal>
          <c:smooth val="0"/>
        </c:ser>
        <c:ser>
          <c:idx val="3"/>
          <c:order val="3"/>
          <c:tx>
            <c:v>95% limits upper</c:v>
          </c:tx>
          <c:spPr>
            <a:ln w="28575">
              <a:solidFill>
                <a:schemeClr val="tx1"/>
              </a:solidFill>
              <a:prstDash val="sysDot"/>
            </a:ln>
          </c:spPr>
          <c:marker>
            <c:symbol val="none"/>
          </c:marker>
          <c:xVal>
            <c:numRef>
              <c:f>'Funnel plot- 3 treatments'!$G$102:$G$132</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treatments'!$J$102:$J$132</c:f>
              <c:numCache>
                <c:formatCode>General</c:formatCode>
                <c:ptCount val="31"/>
                <c:pt idx="0">
                  <c:v>29.154299999999999</c:v>
                </c:pt>
                <c:pt idx="1">
                  <c:v>29.141929999999999</c:v>
                </c:pt>
                <c:pt idx="2">
                  <c:v>29.097850000000001</c:v>
                </c:pt>
                <c:pt idx="3">
                  <c:v>29.056380000000001</c:v>
                </c:pt>
                <c:pt idx="4">
                  <c:v>29.046130000000002</c:v>
                </c:pt>
                <c:pt idx="5">
                  <c:v>29.034700000000001</c:v>
                </c:pt>
                <c:pt idx="6">
                  <c:v>29.024560000000001</c:v>
                </c:pt>
                <c:pt idx="7">
                  <c:v>29.011959999999998</c:v>
                </c:pt>
                <c:pt idx="8">
                  <c:v>29.008610000000001</c:v>
                </c:pt>
                <c:pt idx="9">
                  <c:v>29.00217</c:v>
                </c:pt>
                <c:pt idx="10">
                  <c:v>28.99409</c:v>
                </c:pt>
                <c:pt idx="11">
                  <c:v>28.98434</c:v>
                </c:pt>
                <c:pt idx="12">
                  <c:v>28.963909999999998</c:v>
                </c:pt>
                <c:pt idx="13">
                  <c:v>28.96059</c:v>
                </c:pt>
                <c:pt idx="14">
                  <c:v>28.951599999999999</c:v>
                </c:pt>
                <c:pt idx="15">
                  <c:v>28.950009999999999</c:v>
                </c:pt>
                <c:pt idx="16">
                  <c:v>28.942029999999999</c:v>
                </c:pt>
                <c:pt idx="17">
                  <c:v>28.941970000000001</c:v>
                </c:pt>
                <c:pt idx="18">
                  <c:v>28.92079</c:v>
                </c:pt>
                <c:pt idx="19">
                  <c:v>28.916699999999999</c:v>
                </c:pt>
                <c:pt idx="20">
                  <c:v>28.90569</c:v>
                </c:pt>
                <c:pt idx="21">
                  <c:v>28.89039</c:v>
                </c:pt>
                <c:pt idx="22">
                  <c:v>28.878270000000001</c:v>
                </c:pt>
                <c:pt idx="23">
                  <c:v>28.868919999999999</c:v>
                </c:pt>
                <c:pt idx="24">
                  <c:v>28.85098</c:v>
                </c:pt>
                <c:pt idx="25">
                  <c:v>28.83569</c:v>
                </c:pt>
                <c:pt idx="26">
                  <c:v>28.826699999999999</c:v>
                </c:pt>
                <c:pt idx="27">
                  <c:v>28.82245</c:v>
                </c:pt>
                <c:pt idx="28">
                  <c:v>28.810849999999999</c:v>
                </c:pt>
                <c:pt idx="29">
                  <c:v>28.809819999999998</c:v>
                </c:pt>
                <c:pt idx="30">
                  <c:v>28.80057</c:v>
                </c:pt>
              </c:numCache>
            </c:numRef>
          </c:yVal>
          <c:smooth val="0"/>
        </c:ser>
        <c:ser>
          <c:idx val="4"/>
          <c:order val="4"/>
          <c:tx>
            <c:v>99.8% limits</c:v>
          </c:tx>
          <c:spPr>
            <a:ln w="28575">
              <a:solidFill>
                <a:schemeClr val="tx1"/>
              </a:solidFill>
              <a:prstDash val="sysDash"/>
            </a:ln>
          </c:spPr>
          <c:marker>
            <c:symbol val="none"/>
          </c:marker>
          <c:xVal>
            <c:numRef>
              <c:f>'Funnel plot- 3 treatments'!$G$102:$G$132</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treatments'!$K$102:$K$132</c:f>
              <c:numCache>
                <c:formatCode>General</c:formatCode>
                <c:ptCount val="31"/>
                <c:pt idx="0">
                  <c:v>27.570799999999998</c:v>
                </c:pt>
                <c:pt idx="1">
                  <c:v>27.59036</c:v>
                </c:pt>
                <c:pt idx="2">
                  <c:v>27.660080000000001</c:v>
                </c:pt>
                <c:pt idx="3">
                  <c:v>27.725670000000001</c:v>
                </c:pt>
                <c:pt idx="4">
                  <c:v>27.741869999999999</c:v>
                </c:pt>
                <c:pt idx="5">
                  <c:v>27.75995</c:v>
                </c:pt>
                <c:pt idx="6">
                  <c:v>27.77599</c:v>
                </c:pt>
                <c:pt idx="7">
                  <c:v>27.7959</c:v>
                </c:pt>
                <c:pt idx="8">
                  <c:v>27.801189999999998</c:v>
                </c:pt>
                <c:pt idx="9">
                  <c:v>27.81138</c:v>
                </c:pt>
                <c:pt idx="10">
                  <c:v>27.824149999999999</c:v>
                </c:pt>
                <c:pt idx="11">
                  <c:v>27.83954</c:v>
                </c:pt>
                <c:pt idx="12">
                  <c:v>27.871849999999998</c:v>
                </c:pt>
                <c:pt idx="13">
                  <c:v>27.877089999999999</c:v>
                </c:pt>
                <c:pt idx="14">
                  <c:v>27.891310000000001</c:v>
                </c:pt>
                <c:pt idx="15">
                  <c:v>27.893830000000001</c:v>
                </c:pt>
                <c:pt idx="16">
                  <c:v>27.90643</c:v>
                </c:pt>
                <c:pt idx="17">
                  <c:v>27.90653</c:v>
                </c:pt>
                <c:pt idx="18">
                  <c:v>27.939990000000002</c:v>
                </c:pt>
                <c:pt idx="19">
                  <c:v>27.946459999999998</c:v>
                </c:pt>
                <c:pt idx="20">
                  <c:v>27.963840000000001</c:v>
                </c:pt>
                <c:pt idx="21">
                  <c:v>27.988040000000002</c:v>
                </c:pt>
                <c:pt idx="22">
                  <c:v>28.007159999999999</c:v>
                </c:pt>
                <c:pt idx="23">
                  <c:v>28.021940000000001</c:v>
                </c:pt>
                <c:pt idx="24">
                  <c:v>28.050280000000001</c:v>
                </c:pt>
                <c:pt idx="25">
                  <c:v>28.07443</c:v>
                </c:pt>
                <c:pt idx="26">
                  <c:v>28.088619999999999</c:v>
                </c:pt>
                <c:pt idx="27">
                  <c:v>28.09534</c:v>
                </c:pt>
                <c:pt idx="28">
                  <c:v>28.11365</c:v>
                </c:pt>
                <c:pt idx="29">
                  <c:v>28.115279999999998</c:v>
                </c:pt>
                <c:pt idx="30">
                  <c:v>28.12988</c:v>
                </c:pt>
              </c:numCache>
            </c:numRef>
          </c:yVal>
          <c:smooth val="0"/>
        </c:ser>
        <c:ser>
          <c:idx val="5"/>
          <c:order val="5"/>
          <c:tx>
            <c:v>99.8% limits upper</c:v>
          </c:tx>
          <c:spPr>
            <a:ln w="28575">
              <a:solidFill>
                <a:schemeClr val="tx1"/>
              </a:solidFill>
              <a:prstDash val="sysDash"/>
            </a:ln>
          </c:spPr>
          <c:marker>
            <c:symbol val="none"/>
          </c:marker>
          <c:xVal>
            <c:numRef>
              <c:f>'Funnel plot- 3 treatments'!$G$102:$G$132</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treatments'!$L$102:$L$132</c:f>
              <c:numCache>
                <c:formatCode>General</c:formatCode>
                <c:ptCount val="31"/>
                <c:pt idx="0">
                  <c:v>29.511099999999999</c:v>
                </c:pt>
                <c:pt idx="1">
                  <c:v>29.491479999999999</c:v>
                </c:pt>
                <c:pt idx="2">
                  <c:v>29.421620000000001</c:v>
                </c:pt>
                <c:pt idx="3">
                  <c:v>29.355899999999998</c:v>
                </c:pt>
                <c:pt idx="4">
                  <c:v>29.339649999999999</c:v>
                </c:pt>
                <c:pt idx="5">
                  <c:v>29.321539999999999</c:v>
                </c:pt>
                <c:pt idx="6">
                  <c:v>29.30547</c:v>
                </c:pt>
                <c:pt idx="7">
                  <c:v>29.285540000000001</c:v>
                </c:pt>
                <c:pt idx="8">
                  <c:v>29.28023</c:v>
                </c:pt>
                <c:pt idx="9">
                  <c:v>29.270029999999998</c:v>
                </c:pt>
                <c:pt idx="10">
                  <c:v>29.257239999999999</c:v>
                </c:pt>
                <c:pt idx="11">
                  <c:v>29.241810000000001</c:v>
                </c:pt>
                <c:pt idx="12">
                  <c:v>29.20946</c:v>
                </c:pt>
                <c:pt idx="13">
                  <c:v>29.20421</c:v>
                </c:pt>
                <c:pt idx="14">
                  <c:v>29.189979999999998</c:v>
                </c:pt>
                <c:pt idx="15">
                  <c:v>29.187449999999998</c:v>
                </c:pt>
                <c:pt idx="16">
                  <c:v>29.17483</c:v>
                </c:pt>
                <c:pt idx="17">
                  <c:v>29.17473</c:v>
                </c:pt>
                <c:pt idx="18">
                  <c:v>29.14123</c:v>
                </c:pt>
                <c:pt idx="19">
                  <c:v>29.134740000000001</c:v>
                </c:pt>
                <c:pt idx="20">
                  <c:v>29.117339999999999</c:v>
                </c:pt>
                <c:pt idx="21">
                  <c:v>29.093109999999999</c:v>
                </c:pt>
                <c:pt idx="22">
                  <c:v>29.07396</c:v>
                </c:pt>
                <c:pt idx="23">
                  <c:v>29.059170000000002</c:v>
                </c:pt>
                <c:pt idx="24">
                  <c:v>29.03079</c:v>
                </c:pt>
                <c:pt idx="25">
                  <c:v>29.006609999999998</c:v>
                </c:pt>
                <c:pt idx="26">
                  <c:v>28.99241</c:v>
                </c:pt>
                <c:pt idx="27">
                  <c:v>28.985690000000002</c:v>
                </c:pt>
                <c:pt idx="28">
                  <c:v>28.967359999999999</c:v>
                </c:pt>
                <c:pt idx="29">
                  <c:v>28.965730000000001</c:v>
                </c:pt>
                <c:pt idx="30">
                  <c:v>28.95111</c:v>
                </c:pt>
              </c:numCache>
            </c:numRef>
          </c:yVal>
          <c:smooth val="0"/>
        </c:ser>
        <c:ser>
          <c:idx val="6"/>
          <c:order val="6"/>
          <c:tx>
            <c:strRef>
              <c:f>'Funnel plot- 3 treatments'!$S$107</c:f>
              <c:strCache>
                <c:ptCount val="1"/>
                <c:pt idx="0">
                  <c:v>Cheshire &amp; Merseyside</c:v>
                </c:pt>
              </c:strCache>
            </c:strRef>
          </c:tx>
          <c:spPr>
            <a:ln w="28575">
              <a:noFill/>
            </a:ln>
          </c:spPr>
          <c:marker>
            <c:symbol val="diamond"/>
            <c:size val="12"/>
            <c:spPr>
              <a:solidFill>
                <a:srgbClr val="F43EC0"/>
              </a:solidFill>
            </c:spPr>
          </c:marker>
          <c:xVal>
            <c:numRef>
              <c:f>'Funnel plot- 3 treatments'!$N$102:$N$132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46190</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xVal>
          <c:yVal>
            <c:numRef>
              <c:f>'Funnel plot- 3 treatments'!$O$102:$O$132</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27.391210000000001</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ser>
        <c:dLbls>
          <c:showLegendKey val="0"/>
          <c:showVal val="0"/>
          <c:showCatName val="0"/>
          <c:showSerName val="0"/>
          <c:showPercent val="0"/>
          <c:showBubbleSize val="0"/>
        </c:dLbls>
        <c:axId val="56119680"/>
        <c:axId val="56121984"/>
      </c:scatterChart>
      <c:valAx>
        <c:axId val="56119680"/>
        <c:scaling>
          <c:orientation val="minMax"/>
        </c:scaling>
        <c:delete val="0"/>
        <c:axPos val="b"/>
        <c:title>
          <c:tx>
            <c:strRef>
              <c:f>'Funnel plot- 3 treatments'!$S$102</c:f>
              <c:strCache>
                <c:ptCount val="1"/>
                <c:pt idx="0">
                  <c:v>Total count of All malignant (excl NMSC) tumours in Alliance</c:v>
                </c:pt>
              </c:strCache>
            </c:strRef>
          </c:tx>
          <c:layout>
            <c:manualLayout>
              <c:xMode val="edge"/>
              <c:yMode val="edge"/>
              <c:x val="0.38809825289687572"/>
              <c:y val="0.85190132187040535"/>
            </c:manualLayout>
          </c:layout>
          <c:overlay val="0"/>
        </c:title>
        <c:numFmt formatCode="General" sourceLinked="1"/>
        <c:majorTickMark val="out"/>
        <c:minorTickMark val="none"/>
        <c:tickLblPos val="low"/>
        <c:crossAx val="56121984"/>
        <c:crosses val="autoZero"/>
        <c:crossBetween val="midCat"/>
      </c:valAx>
      <c:valAx>
        <c:axId val="56121984"/>
        <c:scaling>
          <c:orientation val="minMax"/>
        </c:scaling>
        <c:delete val="0"/>
        <c:axPos val="l"/>
        <c:majorGridlines/>
        <c:title>
          <c:tx>
            <c:strRef>
              <c:f>'Funnel plot- 3 treatments'!$S$103</c:f>
              <c:strCache>
                <c:ptCount val="1"/>
                <c:pt idx="0">
                  <c:v>Proportion of tumours</c:v>
                </c:pt>
              </c:strCache>
            </c:strRef>
          </c:tx>
          <c:layout/>
          <c:overlay val="0"/>
          <c:txPr>
            <a:bodyPr rot="-5400000" vert="horz"/>
            <a:lstStyle/>
            <a:p>
              <a:pPr>
                <a:defRPr/>
              </a:pPr>
              <a:endParaRPr lang="en-US"/>
            </a:p>
          </c:txPr>
        </c:title>
        <c:numFmt formatCode="General" sourceLinked="1"/>
        <c:majorTickMark val="out"/>
        <c:minorTickMark val="none"/>
        <c:tickLblPos val="nextTo"/>
        <c:crossAx val="56119680"/>
        <c:crosses val="autoZero"/>
        <c:crossBetween val="midCat"/>
      </c:valAx>
    </c:plotArea>
    <c:legend>
      <c:legendPos val="b"/>
      <c:legendEntry>
        <c:idx val="3"/>
        <c:delete val="1"/>
      </c:legendEntry>
      <c:legendEntry>
        <c:idx val="5"/>
        <c:delete val="1"/>
      </c:legendEntry>
      <c:layout>
        <c:manualLayout>
          <c:xMode val="edge"/>
          <c:yMode val="edge"/>
          <c:x val="2.5999797813439286E-2"/>
          <c:y val="0.86816384999505614"/>
          <c:w val="0.96587019736840773"/>
          <c:h val="0.11628046494188227"/>
        </c:manualLayout>
      </c:layout>
      <c:overlay val="0"/>
    </c:legend>
    <c:plotVisOnly val="1"/>
    <c:dispBlanksAs val="gap"/>
    <c:showDLblsOverMax val="0"/>
  </c:chart>
  <c:txPr>
    <a:bodyPr/>
    <a:lstStyle/>
    <a:p>
      <a:pPr>
        <a:defRPr sz="1400"/>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'Funnel plot- 3 treatments'!$S$134</c:f>
          <c:strCache>
            <c:ptCount val="1"/>
            <c:pt idx="0">
              <c:v>Radiotherapy
Proportion of All malignant (excl NMSC) tumours diagnosed in 2013-2015 recorded to have been treated with radiotherapy, by Cancer Alliance</c:v>
            </c:pt>
          </c:strCache>
        </c:strRef>
      </c:tx>
      <c:layout/>
      <c:overlay val="0"/>
    </c:title>
    <c:autoTitleDeleted val="0"/>
    <c:plotArea>
      <c:layout>
        <c:manualLayout>
          <c:layoutTarget val="inner"/>
          <c:xMode val="edge"/>
          <c:yMode val="edge"/>
          <c:x val="5.7369664019408767E-2"/>
          <c:y val="0.17531256461398964"/>
          <c:w val="0.91377501821663176"/>
          <c:h val="0.63294986376164541"/>
        </c:manualLayout>
      </c:layout>
      <c:scatterChart>
        <c:scatterStyle val="lineMarker"/>
        <c:varyColors val="0"/>
        <c:ser>
          <c:idx val="0"/>
          <c:order val="0"/>
          <c:tx>
            <c:v>Data</c:v>
          </c:tx>
          <c:spPr>
            <a:ln w="28575">
              <a:noFill/>
            </a:ln>
          </c:spPr>
          <c:marker>
            <c:symbol val="diamond"/>
            <c:size val="12"/>
          </c:marker>
          <c:xVal>
            <c:numRef>
              <c:f>'Funnel plot- 3 treatments'!$G$135:$G$165</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treatments'!$H$135:$H$165</c:f>
              <c:numCache>
                <c:formatCode>General</c:formatCode>
                <c:ptCount val="31"/>
                <c:pt idx="0">
                  <c:v>#N/A</c:v>
                </c:pt>
                <c:pt idx="1">
                  <c:v>28.03192</c:v>
                </c:pt>
                <c:pt idx="2">
                  <c:v>28.14977</c:v>
                </c:pt>
                <c:pt idx="3">
                  <c:v>#N/A</c:v>
                </c:pt>
                <c:pt idx="4">
                  <c:v>26.908080000000002</c:v>
                </c:pt>
                <c:pt idx="5">
                  <c:v>27.211539999999999</c:v>
                </c:pt>
                <c:pt idx="6">
                  <c:v>26.572769999999998</c:v>
                </c:pt>
                <c:pt idx="7">
                  <c:v>28.114049999999999</c:v>
                </c:pt>
                <c:pt idx="8">
                  <c:v>27.82208</c:v>
                </c:pt>
                <c:pt idx="9">
                  <c:v>27.83362</c:v>
                </c:pt>
                <c:pt idx="10">
                  <c:v>#N/A</c:v>
                </c:pt>
                <c:pt idx="11">
                  <c:v>27.65157</c:v>
                </c:pt>
                <c:pt idx="12">
                  <c:v>27.355830000000001</c:v>
                </c:pt>
                <c:pt idx="13">
                  <c:v>29.16441</c:v>
                </c:pt>
                <c:pt idx="14">
                  <c:v>28.54297</c:v>
                </c:pt>
                <c:pt idx="15">
                  <c:v>#N/A</c:v>
                </c:pt>
                <c:pt idx="16">
                  <c:v>26.61187</c:v>
                </c:pt>
                <c:pt idx="17">
                  <c:v>27.62764</c:v>
                </c:pt>
                <c:pt idx="18">
                  <c:v>26.076160000000002</c:v>
                </c:pt>
                <c:pt idx="19">
                  <c:v>#N/A</c:v>
                </c:pt>
                <c:pt idx="20">
                  <c:v>27.662299999999998</c:v>
                </c:pt>
                <c:pt idx="21">
                  <c:v>#N/A</c:v>
                </c:pt>
                <c:pt idx="22">
                  <c:v>28.663460000000001</c:v>
                </c:pt>
                <c:pt idx="23">
                  <c:v>#N/A</c:v>
                </c:pt>
                <c:pt idx="24">
                  <c:v>#N/A</c:v>
                </c:pt>
                <c:pt idx="25">
                  <c:v>#N/A</c:v>
                </c:pt>
                <c:pt idx="26">
                  <c:v>26.876580000000001</c:v>
                </c:pt>
                <c:pt idx="27">
                  <c:v>#N/A</c:v>
                </c:pt>
                <c:pt idx="28">
                  <c:v>#N/A</c:v>
                </c:pt>
                <c:pt idx="29">
                  <c:v>27.955100000000002</c:v>
                </c:pt>
                <c:pt idx="30">
                  <c:v>#N/A</c:v>
                </c:pt>
              </c:numCache>
            </c:numRef>
          </c:yVal>
          <c:smooth val="0"/>
        </c:ser>
        <c:ser>
          <c:idx val="1"/>
          <c:order val="1"/>
          <c:tx>
            <c:v>Average</c:v>
          </c:tx>
          <c:spPr>
            <a:ln w="28575">
              <a:solidFill>
                <a:schemeClr val="tx1"/>
              </a:solidFill>
            </a:ln>
          </c:spPr>
          <c:marker>
            <c:symbol val="none"/>
          </c:marker>
          <c:xVal>
            <c:numRef>
              <c:f>'Funnel plot- 3 treatments'!$S$139:$T$139</c:f>
              <c:numCache>
                <c:formatCode>General</c:formatCode>
                <c:ptCount val="2"/>
                <c:pt idx="0">
                  <c:v>20692</c:v>
                </c:pt>
                <c:pt idx="1">
                  <c:v>115512</c:v>
                </c:pt>
              </c:numCache>
            </c:numRef>
          </c:xVal>
          <c:yVal>
            <c:numRef>
              <c:f>'Funnel plot- 3 treatments'!$S$138:$T$138</c:f>
              <c:numCache>
                <c:formatCode>0.00</c:formatCode>
                <c:ptCount val="2"/>
                <c:pt idx="0">
                  <c:v>27.612140000000007</c:v>
                </c:pt>
                <c:pt idx="1">
                  <c:v>27.612140000000007</c:v>
                </c:pt>
              </c:numCache>
            </c:numRef>
          </c:yVal>
          <c:smooth val="0"/>
        </c:ser>
        <c:ser>
          <c:idx val="2"/>
          <c:order val="2"/>
          <c:tx>
            <c:v>95% limits</c:v>
          </c:tx>
          <c:spPr>
            <a:ln w="28575">
              <a:solidFill>
                <a:schemeClr val="tx1"/>
              </a:solidFill>
              <a:prstDash val="sysDot"/>
            </a:ln>
          </c:spPr>
          <c:marker>
            <c:symbol val="none"/>
          </c:marker>
          <c:xVal>
            <c:numRef>
              <c:f>'Funnel plot- 3 treatments'!$G$135:$G$165</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treatments'!$I$135:$I$165</c:f>
              <c:numCache>
                <c:formatCode>General</c:formatCode>
                <c:ptCount val="31"/>
                <c:pt idx="0">
                  <c:v>27.00159</c:v>
                </c:pt>
                <c:pt idx="1">
                  <c:v>27.013940000000002</c:v>
                </c:pt>
                <c:pt idx="2">
                  <c:v>27.057960000000001</c:v>
                </c:pt>
                <c:pt idx="3">
                  <c:v>27.099340000000002</c:v>
                </c:pt>
                <c:pt idx="4">
                  <c:v>27.109570000000001</c:v>
                </c:pt>
                <c:pt idx="5">
                  <c:v>27.120989999999999</c:v>
                </c:pt>
                <c:pt idx="6">
                  <c:v>27.1311</c:v>
                </c:pt>
                <c:pt idx="7">
                  <c:v>27.143650000000001</c:v>
                </c:pt>
                <c:pt idx="8">
                  <c:v>27.146989999999999</c:v>
                </c:pt>
                <c:pt idx="9">
                  <c:v>27.153420000000001</c:v>
                </c:pt>
                <c:pt idx="10">
                  <c:v>27.161470000000001</c:v>
                </c:pt>
                <c:pt idx="11">
                  <c:v>27.17118</c:v>
                </c:pt>
                <c:pt idx="12">
                  <c:v>27.19154</c:v>
                </c:pt>
                <c:pt idx="13">
                  <c:v>27.194849999999999</c:v>
                </c:pt>
                <c:pt idx="14">
                  <c:v>27.203800000000001</c:v>
                </c:pt>
                <c:pt idx="15">
                  <c:v>27.205390000000001</c:v>
                </c:pt>
                <c:pt idx="16">
                  <c:v>27.213339999999999</c:v>
                </c:pt>
                <c:pt idx="17">
                  <c:v>27.2134</c:v>
                </c:pt>
                <c:pt idx="18">
                  <c:v>27.234480000000001</c:v>
                </c:pt>
                <c:pt idx="19">
                  <c:v>27.238569999999999</c:v>
                </c:pt>
                <c:pt idx="20">
                  <c:v>27.249510000000001</c:v>
                </c:pt>
                <c:pt idx="21">
                  <c:v>27.264749999999999</c:v>
                </c:pt>
                <c:pt idx="22">
                  <c:v>27.276810000000001</c:v>
                </c:pt>
                <c:pt idx="23">
                  <c:v>27.286110000000001</c:v>
                </c:pt>
                <c:pt idx="24">
                  <c:v>27.30396</c:v>
                </c:pt>
                <c:pt idx="25">
                  <c:v>27.31917</c:v>
                </c:pt>
                <c:pt idx="26">
                  <c:v>27.328099999999999</c:v>
                </c:pt>
                <c:pt idx="27">
                  <c:v>27.332329999999999</c:v>
                </c:pt>
                <c:pt idx="28">
                  <c:v>27.34385</c:v>
                </c:pt>
                <c:pt idx="29">
                  <c:v>27.34488</c:v>
                </c:pt>
                <c:pt idx="30">
                  <c:v>27.35407</c:v>
                </c:pt>
              </c:numCache>
            </c:numRef>
          </c:yVal>
          <c:smooth val="0"/>
        </c:ser>
        <c:ser>
          <c:idx val="3"/>
          <c:order val="3"/>
          <c:tx>
            <c:v>95% limits upper</c:v>
          </c:tx>
          <c:spPr>
            <a:ln w="28575">
              <a:solidFill>
                <a:schemeClr val="tx1"/>
              </a:solidFill>
              <a:prstDash val="sysDot"/>
            </a:ln>
          </c:spPr>
          <c:marker>
            <c:symbol val="none"/>
          </c:marker>
          <c:xVal>
            <c:numRef>
              <c:f>'Funnel plot- 3 treatments'!$G$135:$G$165</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treatments'!$J$135:$J$165</c:f>
              <c:numCache>
                <c:formatCode>General</c:formatCode>
                <c:ptCount val="31"/>
                <c:pt idx="0">
                  <c:v>28.219909999999999</c:v>
                </c:pt>
                <c:pt idx="1">
                  <c:v>28.207660000000001</c:v>
                </c:pt>
                <c:pt idx="2">
                  <c:v>28.16403</c:v>
                </c:pt>
                <c:pt idx="3">
                  <c:v>28.122969999999999</c:v>
                </c:pt>
                <c:pt idx="4">
                  <c:v>28.112819999999999</c:v>
                </c:pt>
                <c:pt idx="5">
                  <c:v>28.101500000000001</c:v>
                </c:pt>
                <c:pt idx="6">
                  <c:v>28.091449999999998</c:v>
                </c:pt>
                <c:pt idx="7">
                  <c:v>28.078990000000001</c:v>
                </c:pt>
                <c:pt idx="8">
                  <c:v>28.075669999999999</c:v>
                </c:pt>
                <c:pt idx="9">
                  <c:v>28.069289999999999</c:v>
                </c:pt>
                <c:pt idx="10">
                  <c:v>28.06129</c:v>
                </c:pt>
                <c:pt idx="11">
                  <c:v>28.051649999999999</c:v>
                </c:pt>
                <c:pt idx="12">
                  <c:v>28.031410000000001</c:v>
                </c:pt>
                <c:pt idx="13">
                  <c:v>28.028130000000001</c:v>
                </c:pt>
                <c:pt idx="14">
                  <c:v>28.01923</c:v>
                </c:pt>
                <c:pt idx="15">
                  <c:v>28.01765</c:v>
                </c:pt>
                <c:pt idx="16">
                  <c:v>28.00975</c:v>
                </c:pt>
                <c:pt idx="17">
                  <c:v>28.009689999999999</c:v>
                </c:pt>
                <c:pt idx="18">
                  <c:v>27.98873</c:v>
                </c:pt>
                <c:pt idx="19">
                  <c:v>27.984670000000001</c:v>
                </c:pt>
                <c:pt idx="20">
                  <c:v>27.973790000000001</c:v>
                </c:pt>
                <c:pt idx="21">
                  <c:v>27.958629999999999</c:v>
                </c:pt>
                <c:pt idx="22">
                  <c:v>27.946639999999999</c:v>
                </c:pt>
                <c:pt idx="23">
                  <c:v>27.937370000000001</c:v>
                </c:pt>
                <c:pt idx="24">
                  <c:v>27.919609999999999</c:v>
                </c:pt>
                <c:pt idx="25">
                  <c:v>27.90447</c:v>
                </c:pt>
                <c:pt idx="26">
                  <c:v>27.895579999999999</c:v>
                </c:pt>
                <c:pt idx="27">
                  <c:v>27.891369999999998</c:v>
                </c:pt>
                <c:pt idx="28">
                  <c:v>27.87988</c:v>
                </c:pt>
                <c:pt idx="29">
                  <c:v>27.878869999999999</c:v>
                </c:pt>
                <c:pt idx="30">
                  <c:v>27.869710000000001</c:v>
                </c:pt>
              </c:numCache>
            </c:numRef>
          </c:yVal>
          <c:smooth val="0"/>
        </c:ser>
        <c:ser>
          <c:idx val="4"/>
          <c:order val="4"/>
          <c:tx>
            <c:v>99.8% limits</c:v>
          </c:tx>
          <c:spPr>
            <a:ln w="28575">
              <a:solidFill>
                <a:schemeClr val="tx1"/>
              </a:solidFill>
              <a:prstDash val="sysDash"/>
            </a:ln>
          </c:spPr>
          <c:marker>
            <c:symbol val="none"/>
          </c:marker>
          <c:xVal>
            <c:numRef>
              <c:f>'Funnel plot- 3 treatments'!$G$135:$G$165</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treatments'!$K$135:$K$165</c:f>
              <c:numCache>
                <c:formatCode>General</c:formatCode>
                <c:ptCount val="31"/>
                <c:pt idx="0">
                  <c:v>26.65239</c:v>
                </c:pt>
                <c:pt idx="1">
                  <c:v>26.671759999999999</c:v>
                </c:pt>
                <c:pt idx="2">
                  <c:v>26.740749999999998</c:v>
                </c:pt>
                <c:pt idx="3">
                  <c:v>26.80566</c:v>
                </c:pt>
                <c:pt idx="4">
                  <c:v>26.821709999999999</c:v>
                </c:pt>
                <c:pt idx="5">
                  <c:v>26.83961</c:v>
                </c:pt>
                <c:pt idx="6">
                  <c:v>26.85548</c:v>
                </c:pt>
                <c:pt idx="7">
                  <c:v>26.87519</c:v>
                </c:pt>
                <c:pt idx="8">
                  <c:v>26.880420000000001</c:v>
                </c:pt>
                <c:pt idx="9">
                  <c:v>26.890499999999999</c:v>
                </c:pt>
                <c:pt idx="10">
                  <c:v>26.90315</c:v>
                </c:pt>
                <c:pt idx="11">
                  <c:v>26.918379999999999</c:v>
                </c:pt>
                <c:pt idx="12">
                  <c:v>26.95036</c:v>
                </c:pt>
                <c:pt idx="13">
                  <c:v>26.955549999999999</c:v>
                </c:pt>
                <c:pt idx="14">
                  <c:v>26.969609999999999</c:v>
                </c:pt>
                <c:pt idx="15">
                  <c:v>26.972110000000001</c:v>
                </c:pt>
                <c:pt idx="16">
                  <c:v>26.984580000000001</c:v>
                </c:pt>
                <c:pt idx="17">
                  <c:v>26.984680000000001</c:v>
                </c:pt>
                <c:pt idx="18">
                  <c:v>27.017800000000001</c:v>
                </c:pt>
                <c:pt idx="19">
                  <c:v>27.02421</c:v>
                </c:pt>
                <c:pt idx="20">
                  <c:v>27.041399999999999</c:v>
                </c:pt>
                <c:pt idx="21">
                  <c:v>27.065359999999998</c:v>
                </c:pt>
                <c:pt idx="22">
                  <c:v>27.084289999999999</c:v>
                </c:pt>
                <c:pt idx="23">
                  <c:v>27.09892</c:v>
                </c:pt>
                <c:pt idx="24">
                  <c:v>27.12697</c:v>
                </c:pt>
                <c:pt idx="25">
                  <c:v>27.150880000000001</c:v>
                </c:pt>
                <c:pt idx="26">
                  <c:v>27.164919999999999</c:v>
                </c:pt>
                <c:pt idx="27">
                  <c:v>27.171569999999999</c:v>
                </c:pt>
                <c:pt idx="28">
                  <c:v>27.189699999999998</c:v>
                </c:pt>
                <c:pt idx="29">
                  <c:v>27.191310000000001</c:v>
                </c:pt>
                <c:pt idx="30">
                  <c:v>27.205760000000001</c:v>
                </c:pt>
              </c:numCache>
            </c:numRef>
          </c:yVal>
          <c:smooth val="0"/>
        </c:ser>
        <c:ser>
          <c:idx val="5"/>
          <c:order val="5"/>
          <c:tx>
            <c:v>99.8% limits upper</c:v>
          </c:tx>
          <c:spPr>
            <a:ln w="28575">
              <a:solidFill>
                <a:schemeClr val="tx1"/>
              </a:solidFill>
              <a:prstDash val="sysDash"/>
            </a:ln>
          </c:spPr>
          <c:marker>
            <c:symbol val="none"/>
          </c:marker>
          <c:xVal>
            <c:numRef>
              <c:f>'Funnel plot- 3 treatments'!$G$135:$G$165</c:f>
              <c:numCache>
                <c:formatCode>General</c:formatCode>
                <c:ptCount val="31"/>
                <c:pt idx="0">
                  <c:v>20692</c:v>
                </c:pt>
                <c:pt idx="1">
                  <c:v>21554</c:v>
                </c:pt>
                <c:pt idx="2">
                  <c:v>25105</c:v>
                </c:pt>
                <c:pt idx="3">
                  <c:v>29312</c:v>
                </c:pt>
                <c:pt idx="4">
                  <c:v>30515</c:v>
                </c:pt>
                <c:pt idx="5">
                  <c:v>31946</c:v>
                </c:pt>
                <c:pt idx="6">
                  <c:v>33301</c:v>
                </c:pt>
                <c:pt idx="7">
                  <c:v>35107</c:v>
                </c:pt>
                <c:pt idx="8">
                  <c:v>35612</c:v>
                </c:pt>
                <c:pt idx="9">
                  <c:v>36614</c:v>
                </c:pt>
                <c:pt idx="10">
                  <c:v>37932</c:v>
                </c:pt>
                <c:pt idx="11">
                  <c:v>39618</c:v>
                </c:pt>
                <c:pt idx="12">
                  <c:v>43541</c:v>
                </c:pt>
                <c:pt idx="13">
                  <c:v>44232</c:v>
                </c:pt>
                <c:pt idx="14">
                  <c:v>46190</c:v>
                </c:pt>
                <c:pt idx="15">
                  <c:v>46552</c:v>
                </c:pt>
                <c:pt idx="16">
                  <c:v>48422</c:v>
                </c:pt>
                <c:pt idx="17">
                  <c:v>48437</c:v>
                </c:pt>
                <c:pt idx="18">
                  <c:v>53988</c:v>
                </c:pt>
                <c:pt idx="19">
                  <c:v>55172</c:v>
                </c:pt>
                <c:pt idx="20">
                  <c:v>58549</c:v>
                </c:pt>
                <c:pt idx="21">
                  <c:v>63792</c:v>
                </c:pt>
                <c:pt idx="22">
                  <c:v>68453</c:v>
                </c:pt>
                <c:pt idx="23">
                  <c:v>72412</c:v>
                </c:pt>
                <c:pt idx="24">
                  <c:v>81032</c:v>
                </c:pt>
                <c:pt idx="25">
                  <c:v>89652</c:v>
                </c:pt>
                <c:pt idx="26">
                  <c:v>95373</c:v>
                </c:pt>
                <c:pt idx="27">
                  <c:v>98272</c:v>
                </c:pt>
                <c:pt idx="28">
                  <c:v>106892</c:v>
                </c:pt>
                <c:pt idx="29">
                  <c:v>107712</c:v>
                </c:pt>
                <c:pt idx="30">
                  <c:v>115512</c:v>
                </c:pt>
              </c:numCache>
            </c:numRef>
          </c:xVal>
          <c:yVal>
            <c:numRef>
              <c:f>'Funnel plot- 3 treatments'!$L$135:$L$165</c:f>
              <c:numCache>
                <c:formatCode>General</c:formatCode>
                <c:ptCount val="31"/>
                <c:pt idx="0">
                  <c:v>28.573239999999998</c:v>
                </c:pt>
                <c:pt idx="1">
                  <c:v>28.553809999999999</c:v>
                </c:pt>
                <c:pt idx="2">
                  <c:v>28.48462</c:v>
                </c:pt>
                <c:pt idx="3">
                  <c:v>28.419560000000001</c:v>
                </c:pt>
                <c:pt idx="4">
                  <c:v>28.403479999999998</c:v>
                </c:pt>
                <c:pt idx="5">
                  <c:v>28.385529999999999</c:v>
                </c:pt>
                <c:pt idx="6">
                  <c:v>28.369630000000001</c:v>
                </c:pt>
                <c:pt idx="7">
                  <c:v>28.349879999999999</c:v>
                </c:pt>
                <c:pt idx="8">
                  <c:v>28.344619999999999</c:v>
                </c:pt>
                <c:pt idx="9">
                  <c:v>28.334530000000001</c:v>
                </c:pt>
                <c:pt idx="10">
                  <c:v>28.321860000000001</c:v>
                </c:pt>
                <c:pt idx="11">
                  <c:v>28.30659</c:v>
                </c:pt>
                <c:pt idx="12">
                  <c:v>28.274550000000001</c:v>
                </c:pt>
                <c:pt idx="13">
                  <c:v>28.269349999999999</c:v>
                </c:pt>
                <c:pt idx="14">
                  <c:v>28.255269999999999</c:v>
                </c:pt>
                <c:pt idx="15">
                  <c:v>28.252759999999999</c:v>
                </c:pt>
                <c:pt idx="16">
                  <c:v>28.240269999999999</c:v>
                </c:pt>
                <c:pt idx="17">
                  <c:v>28.240169999999999</c:v>
                </c:pt>
                <c:pt idx="18">
                  <c:v>28.206990000000001</c:v>
                </c:pt>
                <c:pt idx="19">
                  <c:v>28.200569999999999</c:v>
                </c:pt>
                <c:pt idx="20">
                  <c:v>28.183340000000001</c:v>
                </c:pt>
                <c:pt idx="21">
                  <c:v>28.15936</c:v>
                </c:pt>
                <c:pt idx="22">
                  <c:v>28.14039</c:v>
                </c:pt>
                <c:pt idx="23">
                  <c:v>28.12575</c:v>
                </c:pt>
                <c:pt idx="24">
                  <c:v>28.097639999999998</c:v>
                </c:pt>
                <c:pt idx="25">
                  <c:v>28.073709999999998</c:v>
                </c:pt>
                <c:pt idx="26">
                  <c:v>28.059650000000001</c:v>
                </c:pt>
                <c:pt idx="27">
                  <c:v>28.052990000000001</c:v>
                </c:pt>
                <c:pt idx="28">
                  <c:v>28.034839999999999</c:v>
                </c:pt>
                <c:pt idx="29">
                  <c:v>28.03323</c:v>
                </c:pt>
                <c:pt idx="30">
                  <c:v>28.01876</c:v>
                </c:pt>
              </c:numCache>
            </c:numRef>
          </c:yVal>
          <c:smooth val="0"/>
        </c:ser>
        <c:ser>
          <c:idx val="6"/>
          <c:order val="6"/>
          <c:tx>
            <c:strRef>
              <c:f>'Funnel plot- 3 treatments'!$S$140</c:f>
              <c:strCache>
                <c:ptCount val="1"/>
                <c:pt idx="0">
                  <c:v>Cheshire &amp; Merseyside</c:v>
                </c:pt>
              </c:strCache>
            </c:strRef>
          </c:tx>
          <c:spPr>
            <a:ln w="28575">
              <a:noFill/>
            </a:ln>
          </c:spPr>
          <c:marker>
            <c:symbol val="diamond"/>
            <c:size val="12"/>
            <c:spPr>
              <a:solidFill>
                <a:srgbClr val="F43EC0"/>
              </a:solidFill>
            </c:spPr>
          </c:marker>
          <c:xVal>
            <c:numRef>
              <c:f>'Funnel plot- 3 treatments'!$N$135:$N$165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46190</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xVal>
          <c:yVal>
            <c:numRef>
              <c:f>'Funnel plot- 3 treatments'!$O$135:$O$165</c:f>
              <c:numCache>
                <c:formatCode>General</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28.54297</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ser>
        <c:dLbls>
          <c:showLegendKey val="0"/>
          <c:showVal val="0"/>
          <c:showCatName val="0"/>
          <c:showSerName val="0"/>
          <c:showPercent val="0"/>
          <c:showBubbleSize val="0"/>
        </c:dLbls>
        <c:axId val="56157312"/>
        <c:axId val="56159616"/>
      </c:scatterChart>
      <c:valAx>
        <c:axId val="56157312"/>
        <c:scaling>
          <c:orientation val="minMax"/>
        </c:scaling>
        <c:delete val="0"/>
        <c:axPos val="b"/>
        <c:title>
          <c:tx>
            <c:strRef>
              <c:f>'Funnel plot- 3 treatments'!$S$135</c:f>
              <c:strCache>
                <c:ptCount val="1"/>
                <c:pt idx="0">
                  <c:v>Total count of All malignant (excl NMSC) tumours in Alliance</c:v>
                </c:pt>
              </c:strCache>
            </c:strRef>
          </c:tx>
          <c:layout>
            <c:manualLayout>
              <c:xMode val="edge"/>
              <c:yMode val="edge"/>
              <c:x val="0.38526528650475289"/>
              <c:y val="0.85551208771637277"/>
            </c:manualLayout>
          </c:layout>
          <c:overlay val="0"/>
        </c:title>
        <c:numFmt formatCode="General" sourceLinked="1"/>
        <c:majorTickMark val="out"/>
        <c:minorTickMark val="none"/>
        <c:tickLblPos val="low"/>
        <c:crossAx val="56159616"/>
        <c:crosses val="autoZero"/>
        <c:crossBetween val="midCat"/>
      </c:valAx>
      <c:valAx>
        <c:axId val="56159616"/>
        <c:scaling>
          <c:orientation val="minMax"/>
        </c:scaling>
        <c:delete val="0"/>
        <c:axPos val="l"/>
        <c:majorGridlines/>
        <c:title>
          <c:tx>
            <c:strRef>
              <c:f>'Funnel plot- 3 treatments'!$S$136</c:f>
              <c:strCache>
                <c:ptCount val="1"/>
                <c:pt idx="0">
                  <c:v>Proportion of tumours</c:v>
                </c:pt>
              </c:strCache>
            </c:strRef>
          </c:tx>
          <c:layout/>
          <c:overlay val="0"/>
          <c:txPr>
            <a:bodyPr rot="-5400000" vert="horz"/>
            <a:lstStyle/>
            <a:p>
              <a:pPr>
                <a:defRPr/>
              </a:pPr>
              <a:endParaRPr lang="en-US"/>
            </a:p>
          </c:txPr>
        </c:title>
        <c:numFmt formatCode="General" sourceLinked="1"/>
        <c:majorTickMark val="out"/>
        <c:minorTickMark val="none"/>
        <c:tickLblPos val="nextTo"/>
        <c:crossAx val="56157312"/>
        <c:crosses val="autoZero"/>
        <c:crossBetween val="midCat"/>
      </c:valAx>
    </c:plotArea>
    <c:legend>
      <c:legendPos val="b"/>
      <c:legendEntry>
        <c:idx val="3"/>
        <c:delete val="1"/>
      </c:legendEntry>
      <c:legendEntry>
        <c:idx val="5"/>
        <c:delete val="1"/>
      </c:legendEntry>
      <c:layout>
        <c:manualLayout>
          <c:xMode val="edge"/>
          <c:yMode val="edge"/>
          <c:x val="7.5419667501947117E-3"/>
          <c:y val="0.8872122777778263"/>
          <c:w val="0.98660608106021952"/>
          <c:h val="8.8614333592895791E-2"/>
        </c:manualLayout>
      </c:layout>
      <c:overlay val="0"/>
    </c:legend>
    <c:plotVisOnly val="1"/>
    <c:dispBlanksAs val="gap"/>
    <c:showDLblsOverMax val="0"/>
  </c:chart>
  <c:txPr>
    <a:bodyPr/>
    <a:lstStyle/>
    <a:p>
      <a:pPr>
        <a:defRPr sz="1400"/>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trlProps/ctrlProp1.xml><?xml version="1.0" encoding="utf-8"?>
<formControlPr xmlns="http://schemas.microsoft.com/office/spreadsheetml/2009/9/main" objectType="List" dx="16" fmlaLink="selection!$B$32" fmlaRange="selection!$B$5:$B$28" noThreeD="1" val="0"/>
</file>

<file path=xl/ctrlProps/ctrlProp2.xml><?xml version="1.0" encoding="utf-8"?>
<formControlPr xmlns="http://schemas.microsoft.com/office/spreadsheetml/2009/9/main" objectType="List" dx="16" fmlaLink="selection!$J$25" fmlaRange="selection!$J$5:$J$23" noThreeD="1" val="0"/>
</file>

<file path=xl/ctrlProps/ctrlProp3.xml><?xml version="1.0" encoding="utf-8"?>
<formControlPr xmlns="http://schemas.microsoft.com/office/spreadsheetml/2009/9/main" objectType="List" dx="16" fmlaLink="selection!$C$32" fmlaRange="selection!$C$5:$C$27" noThreeD="1" val="0"/>
</file>

<file path=xl/ctrlProps/ctrlProp4.xml><?xml version="1.0" encoding="utf-8"?>
<formControlPr xmlns="http://schemas.microsoft.com/office/spreadsheetml/2009/9/main" objectType="List" dx="16" fmlaLink="selection!$J$25" fmlaRange="selection!$J$5:$J$23" noThreeD="1" val="0"/>
</file>

<file path=xl/ctrlProps/ctrlProp5.xml><?xml version="1.0" encoding="utf-8"?>
<formControlPr xmlns="http://schemas.microsoft.com/office/spreadsheetml/2009/9/main" objectType="List" dx="16" fmlaLink="selection!$B$32" fmlaRange="selection!$B$5:$B$28" noThreeD="1" val="0"/>
</file>

<file path=xl/ctrlProps/ctrlProp6.xml><?xml version="1.0" encoding="utf-8"?>
<formControlPr xmlns="http://schemas.microsoft.com/office/spreadsheetml/2009/9/main" objectType="List" dx="16" fmlaLink="selection!$J$25" fmlaRange="selection!$J$5:$J$23"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438150</xdr:colOff>
      <xdr:row>1</xdr:row>
      <xdr:rowOff>180976</xdr:rowOff>
    </xdr:from>
    <xdr:to>
      <xdr:col>17</xdr:col>
      <xdr:colOff>185738</xdr:colOff>
      <xdr:row>5</xdr:row>
      <xdr:rowOff>44444</xdr:rowOff>
    </xdr:to>
    <xdr:pic>
      <xdr:nvPicPr>
        <xdr:cNvPr id="2" name="Picture 3" descr="CRUK_Pos_RGB_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03" t="12921" r="6097" b="12909"/>
        <a:stretch>
          <a:fillRect/>
        </a:stretch>
      </xdr:blipFill>
      <xdr:spPr bwMode="auto">
        <a:xfrm>
          <a:off x="8972550" y="666751"/>
          <a:ext cx="1576388" cy="62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8</xdr:row>
      <xdr:rowOff>123825</xdr:rowOff>
    </xdr:from>
    <xdr:to>
      <xdr:col>17</xdr:col>
      <xdr:colOff>228600</xdr:colOff>
      <xdr:row>26</xdr:row>
      <xdr:rowOff>133350</xdr:rowOff>
    </xdr:to>
    <xdr:sp macro="" textlink="">
      <xdr:nvSpPr>
        <xdr:cNvPr id="3" name="Rectangle 2"/>
        <xdr:cNvSpPr/>
      </xdr:nvSpPr>
      <xdr:spPr>
        <a:xfrm>
          <a:off x="485775" y="1943100"/>
          <a:ext cx="10106025" cy="4000500"/>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533400</xdr:colOff>
      <xdr:row>1</xdr:row>
      <xdr:rowOff>114300</xdr:rowOff>
    </xdr:from>
    <xdr:to>
      <xdr:col>3</xdr:col>
      <xdr:colOff>39801</xdr:colOff>
      <xdr:row>7</xdr:row>
      <xdr:rowOff>161925</xdr:rowOff>
    </xdr:to>
    <xdr:pic>
      <xdr:nvPicPr>
        <xdr:cNvPr id="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600075"/>
          <a:ext cx="1335201"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481852</xdr:colOff>
      <xdr:row>28</xdr:row>
      <xdr:rowOff>134470</xdr:rowOff>
    </xdr:from>
    <xdr:to>
      <xdr:col>17</xdr:col>
      <xdr:colOff>280146</xdr:colOff>
      <xdr:row>50</xdr:row>
      <xdr:rowOff>78441</xdr:rowOff>
    </xdr:to>
    <xdr:sp macro="" textlink="">
      <xdr:nvSpPr>
        <xdr:cNvPr id="6" name="Rectangle 5"/>
        <xdr:cNvSpPr/>
      </xdr:nvSpPr>
      <xdr:spPr>
        <a:xfrm>
          <a:off x="481852" y="9326095"/>
          <a:ext cx="11837894" cy="4096871"/>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0.95123</cdr:y>
    </cdr:from>
    <cdr:to>
      <cdr:x>0.99216</cdr:x>
      <cdr:y>1</cdr:y>
    </cdr:to>
    <cdr:sp macro="" textlink="'Funnel plot- 3 treatments'!$U$178">
      <cdr:nvSpPr>
        <cdr:cNvPr id="2" name="TextBox 1"/>
        <cdr:cNvSpPr txBox="1"/>
      </cdr:nvSpPr>
      <cdr:spPr>
        <a:xfrm xmlns:a="http://schemas.openxmlformats.org/drawingml/2006/main">
          <a:off x="0" y="4721488"/>
          <a:ext cx="6450124" cy="2420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EE3C4DD-0AB4-4201-94D3-668239CFB249}" type="TxLink">
            <a:rPr lang="en-US" sz="1100" b="0" i="1" u="none" strike="noStrike">
              <a:solidFill>
                <a:srgbClr val="000000"/>
              </a:solidFill>
              <a:latin typeface="Calibri"/>
              <a:cs typeface="Calibri"/>
            </a:rPr>
            <a:pPr/>
            <a:t> </a:t>
          </a:fld>
          <a:endParaRPr lang="en-GB" sz="900"/>
        </a:p>
      </cdr:txBody>
    </cdr:sp>
  </cdr:relSizeAnchor>
  <cdr:relSizeAnchor xmlns:cdr="http://schemas.openxmlformats.org/drawingml/2006/chartDrawing">
    <cdr:from>
      <cdr:x>0</cdr:x>
      <cdr:y>0.95872</cdr:y>
    </cdr:from>
    <cdr:to>
      <cdr:x>0.24325</cdr:x>
      <cdr:y>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5522404"/>
          <a:ext cx="3377477" cy="237765"/>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435428</xdr:colOff>
      <xdr:row>0</xdr:row>
      <xdr:rowOff>108855</xdr:rowOff>
    </xdr:from>
    <xdr:to>
      <xdr:col>9</xdr:col>
      <xdr:colOff>1285875</xdr:colOff>
      <xdr:row>41</xdr:row>
      <xdr:rowOff>13608</xdr:rowOff>
    </xdr:to>
    <xdr:sp macro="" textlink="">
      <xdr:nvSpPr>
        <xdr:cNvPr id="2" name="Rectangle 1"/>
        <xdr:cNvSpPr/>
      </xdr:nvSpPr>
      <xdr:spPr>
        <a:xfrm>
          <a:off x="435428" y="108855"/>
          <a:ext cx="14852197" cy="8273146"/>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489854</xdr:colOff>
      <xdr:row>0</xdr:row>
      <xdr:rowOff>149681</xdr:rowOff>
    </xdr:from>
    <xdr:to>
      <xdr:col>9</xdr:col>
      <xdr:colOff>1200149</xdr:colOff>
      <xdr:row>40</xdr:row>
      <xdr:rowOff>190501</xdr:rowOff>
    </xdr:to>
    <xdr:sp macro="" textlink="">
      <xdr:nvSpPr>
        <xdr:cNvPr id="3" name="TextBox 2"/>
        <xdr:cNvSpPr txBox="1"/>
      </xdr:nvSpPr>
      <xdr:spPr>
        <a:xfrm>
          <a:off x="489854" y="149681"/>
          <a:ext cx="14712045" cy="8205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ysClr val="windowText" lastClr="000000"/>
              </a:solidFill>
              <a:effectLst/>
              <a:latin typeface="Arial" panose="020B0604020202020204" pitchFamily="34" charset="0"/>
              <a:ea typeface="+mn-ea"/>
              <a:cs typeface="Arial" panose="020B0604020202020204" pitchFamily="34" charset="0"/>
            </a:rPr>
            <a:t>This workbook aims to provide basic information on the percentage of tumours receiving chemotherapy, radiotherapy and / or a surgical tumour resection as part of the patient's primary course of treatment following diagnosis. The proportion of tumours receiving each treatment is presented, unadjusted for any factors that may affect treatment such as stage,</a:t>
          </a:r>
          <a:r>
            <a:rPr lang="en-GB" sz="1200" baseline="0">
              <a:solidFill>
                <a:sysClr val="windowText" lastClr="000000"/>
              </a:solidFill>
              <a:effectLst/>
              <a:latin typeface="Arial" panose="020B0604020202020204" pitchFamily="34" charset="0"/>
              <a:ea typeface="+mn-ea"/>
              <a:cs typeface="Arial" panose="020B0604020202020204" pitchFamily="34" charset="0"/>
            </a:rPr>
            <a:t> a</a:t>
          </a:r>
          <a:r>
            <a:rPr lang="en-GB" sz="1200">
              <a:solidFill>
                <a:sysClr val="windowText" lastClr="000000"/>
              </a:solidFill>
              <a:effectLst/>
              <a:latin typeface="Arial" panose="020B0604020202020204" pitchFamily="34" charset="0"/>
              <a:ea typeface="+mn-ea"/>
              <a:cs typeface="Arial" panose="020B0604020202020204" pitchFamily="34" charset="0"/>
            </a:rPr>
            <a:t>ge, sex, deprivation, ethnicity, and </a:t>
          </a:r>
          <a:r>
            <a:rPr lang="en-GB" sz="1200" baseline="0">
              <a:solidFill>
                <a:sysClr val="windowText" lastClr="000000"/>
              </a:solidFill>
              <a:effectLst/>
              <a:latin typeface="Arial" panose="020B0604020202020204" pitchFamily="34" charset="0"/>
              <a:ea typeface="+mn-ea"/>
              <a:cs typeface="Arial" panose="020B0604020202020204" pitchFamily="34" charset="0"/>
            </a:rPr>
            <a:t>como</a:t>
          </a:r>
          <a:r>
            <a:rPr lang="en-GB" sz="1200">
              <a:solidFill>
                <a:sysClr val="windowText" lastClr="000000"/>
              </a:solidFill>
              <a:effectLst/>
              <a:latin typeface="Arial" panose="020B0604020202020204" pitchFamily="34" charset="0"/>
              <a:ea typeface="+mn-ea"/>
              <a:cs typeface="Arial" panose="020B0604020202020204" pitchFamily="34" charset="0"/>
            </a:rPr>
            <a:t>rbidities.  </a:t>
          </a:r>
        </a:p>
        <a:p>
          <a:pPr eaLnBrk="1" fontAlgn="auto" latinLnBrk="0" hangingPunct="1"/>
          <a:r>
            <a:rPr lang="en-GB" sz="1200">
              <a:solidFill>
                <a:sysClr val="windowText" lastClr="000000"/>
              </a:solidFill>
              <a:effectLst/>
              <a:latin typeface="Arial" panose="020B0604020202020204" pitchFamily="34" charset="0"/>
              <a:ea typeface="+mn-ea"/>
              <a:cs typeface="Arial" panose="020B0604020202020204" pitchFamily="34" charset="0"/>
            </a:rPr>
            <a:t>The method used to ascertain treatment information is described in the standard operating procedure "CAS-SOP #4.4 Linking treatment tables – chemotherapy, tumour resections and radiotherapy". Slide</a:t>
          </a:r>
          <a:r>
            <a:rPr lang="en-GB" sz="1200" baseline="0">
              <a:solidFill>
                <a:sysClr val="windowText" lastClr="000000"/>
              </a:solidFill>
              <a:effectLst/>
              <a:latin typeface="Arial" panose="020B0604020202020204" pitchFamily="34" charset="0"/>
              <a:ea typeface="+mn-ea"/>
              <a:cs typeface="Arial" panose="020B0604020202020204" pitchFamily="34" charset="0"/>
            </a:rPr>
            <a:t> deck summaries by cancer site are also available.</a:t>
          </a:r>
          <a:endParaRPr lang="en-GB"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GB" sz="1200" b="1">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GB" sz="1200" b="1">
              <a:solidFill>
                <a:sysClr val="windowText" lastClr="000000"/>
              </a:solidFill>
              <a:effectLst/>
              <a:latin typeface="Arial" panose="020B0604020202020204" pitchFamily="34" charset="0"/>
              <a:ea typeface="+mn-ea"/>
              <a:cs typeface="Arial" panose="020B0604020202020204" pitchFamily="34" charset="0"/>
            </a:rPr>
            <a:t>Datasets:</a:t>
          </a:r>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Datasets used to capture treatment information include cancer registration data, the Systemic Anti-Cancer Therapy dataset (SACT), RadioTherapy DataSet (RTDS), and inpatient Hospital Episode Statistics (HES). </a:t>
          </a:r>
        </a:p>
        <a:p>
          <a:r>
            <a:rPr lang="en-GB" sz="1200">
              <a:solidFill>
                <a:sysClr val="windowText" lastClr="000000"/>
              </a:solidFill>
              <a:effectLst/>
              <a:latin typeface="Arial" panose="020B0604020202020204" pitchFamily="34" charset="0"/>
              <a:ea typeface="+mn-ea"/>
              <a:cs typeface="Arial" panose="020B0604020202020204" pitchFamily="34" charset="0"/>
            </a:rPr>
            <a:t>If a patient has been diagnosed with only one cancer or with multiple cancers diagnosed over 18 months apart, then all of the above datasets are used to identify treatment data. However,  if the patient has been diagnosed with multiple cancers within 18 months then only the cancer registration data has been used. This is because cancer registration staff have linked tumours to specific treatments, whereas the other datasets are at the patient level. Presence of the three treatment types was flagged, without regard to the order of treatments, or whether treatments were delivered together.</a:t>
          </a:r>
        </a:p>
        <a:p>
          <a:pPr marL="0" marR="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anose="020B0604020202020204" pitchFamily="34" charset="0"/>
              <a:ea typeface="+mn-ea"/>
              <a:cs typeface="Arial" panose="020B0604020202020204" pitchFamily="34" charset="0"/>
            </a:rPr>
            <a:t>For a small number of patients whose follow up period </a:t>
          </a:r>
          <a:r>
            <a:rPr lang="en-GB" sz="1200" baseline="0">
              <a:solidFill>
                <a:sysClr val="windowText" lastClr="000000"/>
              </a:solidFill>
              <a:effectLst/>
              <a:latin typeface="Arial" panose="020B0604020202020204" pitchFamily="34" charset="0"/>
              <a:ea typeface="+mn-ea"/>
              <a:cs typeface="Arial" panose="020B0604020202020204" pitchFamily="34" charset="0"/>
            </a:rPr>
            <a:t>for radiotherapy extended past April 2016, data was supplemented from a new radiotherapy dataset that is still being tested. A sensitivity analysis that included and excluded this dataset showed that the impact of any errors would affect results by up to 0.5 percentage points for all malignant cancers combined (including up to 1.5 and 1.2 percentage points for breast and prostate cancers, respectively). Radiotherapy figures are likely to be an underestimate as there is underreporting of teletherapy in both RTDS datasets, and data may be incomplete for selected NHS Trusts. </a:t>
          </a:r>
        </a:p>
        <a:p>
          <a:endParaRPr lang="en-GB" sz="1200" b="1">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Treatment definitions:</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A tumour resection is an attempt to surgically remove the whole of the primary tumour. These have been identified using OPCS-4 codes  through consultation with site-specific clinicians.  For the following cancer sites, some procedures (for example, endoscopic resections) have been identified as tumour resections in early stage disease only: colon, rectum, cervical, bladder, stomach, oesophagus and liver.</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Surgical tumour resections are not defined for all cancer sites (see "Sites" tab). Only sites which have a defined list of tumour resection procedures will be grouped in the "All 22 sites combined" figures.  Tumour resections have not been defined for any of the cancer sites included in the 'Other malignant neoplasms' category. However, some of these tumours could have been treated with surgery.</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Radiotherapy includes both curative and palliative teletherapy procedures, and excludes brachytherapy and contact radiotherapy.</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Chemotherapy includes both curative and palliative chemotherapy, and excludes hormonal therapy, and other supportive drugs such as zoledronic acid, pamidronate, and denosumab. </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On the tabs which display combinations of treatments received ('8 combinations'), one of the categories is "Other care". The tumours in this category may have received treatment other than chemotherapy, radiotherapy and tumour resection (such as hormonal therapy or management of symptoms); treatment outside of the time frame assessed; treatment in a private setting; or there may be data missing from the datasets used.</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Cohort:</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All patients diagnosed with malignant cancer in England in 2013-2015, excluding non-melanoma skin cancer (C44), males with gynaecological cancer and females with prostate cancer. Death certificate only registrations are included (1.2% of the cohort).</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Time period:</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Treatments occurring in the period from 1 month before diagnosis to either  6, 9, 12, 15 or 18 months after diagnosis are displayed for tumours diagnosed in 2013 to 2015. The time period within which most patients' first course of treatment occurred varies by cancer site and treatment type. Therefore, an appropriate time period for each cancer site has been chosen using a data-driven approach in consultation with clinicians (see "Sites" tab). Where a time period of 18 months has been used, some tumours diagnosed in 2015 will not yet have surgery data recorded in HES, so the percentage receiving a tumour resection may be an underestimate. For more information, and a sensitivity analysis showing the effect of varying the time periods, see the CAS-SOP #4.4.</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Cancer Alliance:</a:t>
          </a:r>
        </a:p>
        <a:p>
          <a:r>
            <a:rPr lang="en-GB" sz="1200">
              <a:solidFill>
                <a:sysClr val="windowText" lastClr="000000"/>
              </a:solidFill>
              <a:effectLst/>
              <a:latin typeface="Arial" panose="020B0604020202020204" pitchFamily="34" charset="0"/>
              <a:ea typeface="+mn-ea"/>
              <a:cs typeface="Arial" panose="020B0604020202020204" pitchFamily="34" charset="0"/>
            </a:rPr>
            <a:t>Patients have been allocated to their Cancer Alliance of residence</a:t>
          </a:r>
          <a:r>
            <a:rPr lang="en-GB" sz="1200" baseline="0">
              <a:solidFill>
                <a:sysClr val="windowText" lastClr="000000"/>
              </a:solidFill>
              <a:effectLst/>
              <a:latin typeface="Arial" panose="020B0604020202020204" pitchFamily="34" charset="0"/>
              <a:ea typeface="+mn-ea"/>
              <a:cs typeface="Arial" panose="020B0604020202020204" pitchFamily="34" charset="0"/>
            </a:rPr>
            <a:t> at point of diagnosis,</a:t>
          </a:r>
          <a:r>
            <a:rPr lang="en-GB" sz="1200">
              <a:solidFill>
                <a:sysClr val="windowText" lastClr="000000"/>
              </a:solidFill>
              <a:effectLst/>
              <a:latin typeface="Arial" panose="020B0604020202020204" pitchFamily="34" charset="0"/>
              <a:ea typeface="+mn-ea"/>
              <a:cs typeface="Arial" panose="020B0604020202020204" pitchFamily="34" charset="0"/>
            </a:rPr>
            <a:t> not the location(s) where they were treated.</a:t>
          </a: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Known issues:</a:t>
          </a:r>
        </a:p>
        <a:p>
          <a:r>
            <a:rPr lang="en-GB" sz="1200">
              <a:solidFill>
                <a:sysClr val="windowText" lastClr="000000"/>
              </a:solidFill>
              <a:effectLst/>
              <a:latin typeface="Arial" panose="020B0604020202020204" pitchFamily="34" charset="0"/>
              <a:ea typeface="+mn-ea"/>
              <a:cs typeface="Arial" panose="020B0604020202020204" pitchFamily="34" charset="0"/>
            </a:rPr>
            <a:t>For bladder and pancreatic tumours, a much lower proportion of early</a:t>
          </a:r>
          <a:r>
            <a:rPr lang="en-GB" sz="1200" baseline="0">
              <a:solidFill>
                <a:sysClr val="windowText" lastClr="000000"/>
              </a:solidFill>
              <a:effectLst/>
              <a:latin typeface="Arial" panose="020B0604020202020204" pitchFamily="34" charset="0"/>
              <a:ea typeface="+mn-ea"/>
              <a:cs typeface="Arial" panose="020B0604020202020204" pitchFamily="34" charset="0"/>
            </a:rPr>
            <a:t> stage </a:t>
          </a:r>
          <a:r>
            <a:rPr lang="en-GB" sz="1200">
              <a:solidFill>
                <a:sysClr val="windowText" lastClr="000000"/>
              </a:solidFill>
              <a:effectLst/>
              <a:latin typeface="Arial" panose="020B0604020202020204" pitchFamily="34" charset="0"/>
              <a:ea typeface="+mn-ea"/>
              <a:cs typeface="Arial" panose="020B0604020202020204" pitchFamily="34" charset="0"/>
            </a:rPr>
            <a:t>tumours are recorded</a:t>
          </a:r>
          <a:r>
            <a:rPr lang="en-GB" sz="1200" baseline="0">
              <a:solidFill>
                <a:sysClr val="windowText" lastClr="000000"/>
              </a:solidFill>
              <a:effectLst/>
              <a:latin typeface="Arial" panose="020B0604020202020204" pitchFamily="34" charset="0"/>
              <a:ea typeface="+mn-ea"/>
              <a:cs typeface="Arial" panose="020B0604020202020204" pitchFamily="34" charset="0"/>
            </a:rPr>
            <a:t> to have been resected than expected. Feedback from clinical experts highlighted that this does not fit with clinical experience, so further investigation is needed to understand whether all resections are being captured by the data and methodology.</a:t>
          </a: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Technical notes:</a:t>
          </a:r>
        </a:p>
        <a:p>
          <a:r>
            <a:rPr lang="en-GB" sz="1200" baseline="0">
              <a:solidFill>
                <a:sysClr val="windowText" lastClr="000000"/>
              </a:solidFill>
              <a:effectLst/>
              <a:latin typeface="Arial" panose="020B0604020202020204" pitchFamily="34" charset="0"/>
              <a:ea typeface="+mn-ea"/>
              <a:cs typeface="Arial" panose="020B0604020202020204" pitchFamily="34" charset="0"/>
            </a:rPr>
            <a:t>Upon opening this excel file, if </a:t>
          </a:r>
          <a:r>
            <a:rPr lang="en-GB" sz="1200">
              <a:solidFill>
                <a:sysClr val="windowText" lastClr="000000"/>
              </a:solidFill>
              <a:effectLst/>
              <a:latin typeface="Arial" panose="020B0604020202020204" pitchFamily="34" charset="0"/>
              <a:ea typeface="+mn-ea"/>
              <a:cs typeface="Arial" panose="020B0604020202020204" pitchFamily="34" charset="0"/>
            </a:rPr>
            <a:t>prompted by a yellow bar at the top of the screen, please select "Enable Editing". If you still find that data doesn't update when you select difference cancer sites, please go to "Formulas" in the Excel toolbar, click "Calculations options", and select "automatic". You can also try setting the </a:t>
          </a:r>
          <a:r>
            <a:rPr lang="en-GB" sz="1200" baseline="0">
              <a:solidFill>
                <a:sysClr val="windowText" lastClr="000000"/>
              </a:solidFill>
              <a:effectLst/>
              <a:latin typeface="Arial" panose="020B0604020202020204" pitchFamily="34" charset="0"/>
              <a:ea typeface="+mn-ea"/>
              <a:cs typeface="Arial" panose="020B0604020202020204" pitchFamily="34" charset="0"/>
            </a:rPr>
            <a:t>zoom on the worksheet to 100%.</a:t>
          </a:r>
          <a:endParaRPr lang="en-GB" sz="1200">
            <a:solidFill>
              <a:sysClr val="windowText" lastClr="000000"/>
            </a:solidFill>
            <a:effectLst/>
            <a:latin typeface="Arial" panose="020B0604020202020204" pitchFamily="34" charset="0"/>
            <a:ea typeface="+mn-ea"/>
            <a:cs typeface="Arial" panose="020B0604020202020204" pitchFamily="34" charset="0"/>
          </a:endParaRPr>
        </a:p>
        <a:p>
          <a:endParaRPr lang="en-GB" sz="12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52028</xdr:colOff>
      <xdr:row>7</xdr:row>
      <xdr:rowOff>152400</xdr:rowOff>
    </xdr:from>
    <xdr:to>
      <xdr:col>12</xdr:col>
      <xdr:colOff>1028700</xdr:colOff>
      <xdr:row>24</xdr:row>
      <xdr:rowOff>188504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8</xdr:row>
          <xdr:rowOff>19050</xdr:rowOff>
        </xdr:from>
        <xdr:to>
          <xdr:col>2</xdr:col>
          <xdr:colOff>1514475</xdr:colOff>
          <xdr:row>17</xdr:row>
          <xdr:rowOff>171450</xdr:rowOff>
        </xdr:to>
        <xdr:sp macro="" textlink="">
          <xdr:nvSpPr>
            <xdr:cNvPr id="129025" name="List Box 1" hidden="1">
              <a:extLst>
                <a:ext uri="{63B3BB69-23CF-44E3-9099-C40C66FF867C}">
                  <a14:compatExt spid="_x0000_s129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285750</xdr:rowOff>
        </xdr:from>
        <xdr:to>
          <xdr:col>2</xdr:col>
          <xdr:colOff>1552575</xdr:colOff>
          <xdr:row>26</xdr:row>
          <xdr:rowOff>400050</xdr:rowOff>
        </xdr:to>
        <xdr:sp macro="" textlink="">
          <xdr:nvSpPr>
            <xdr:cNvPr id="129026" name="List Box 2" hidden="1">
              <a:extLst>
                <a:ext uri="{63B3BB69-23CF-44E3-9099-C40C66FF867C}">
                  <a14:compatExt spid="_x0000_s129026"/>
                </a:ext>
              </a:extLst>
            </xdr:cNvPr>
            <xdr:cNvSpPr/>
          </xdr:nvSpPr>
          <xdr:spPr>
            <a:xfrm>
              <a:off x="0" y="0"/>
              <a:ext cx="0" cy="0"/>
            </a:xfrm>
            <a:prstGeom prst="rect">
              <a:avLst/>
            </a:prstGeom>
          </xdr:spPr>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cdr:x>
      <cdr:y>0.94617</cdr:y>
    </cdr:from>
    <cdr:to>
      <cdr:x>0.95045</cdr:x>
      <cdr:y>0.99471</cdr:y>
    </cdr:to>
    <cdr:sp macro="" textlink="">
      <cdr:nvSpPr>
        <cdr:cNvPr id="2" name="TextBox 1"/>
        <cdr:cNvSpPr txBox="1"/>
      </cdr:nvSpPr>
      <cdr:spPr>
        <a:xfrm xmlns:a="http://schemas.openxmlformats.org/drawingml/2006/main">
          <a:off x="0" y="4841875"/>
          <a:ext cx="5632393" cy="248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92188</xdr:colOff>
      <xdr:row>7</xdr:row>
      <xdr:rowOff>23813</xdr:rowOff>
    </xdr:from>
    <xdr:to>
      <xdr:col>23</xdr:col>
      <xdr:colOff>381000</xdr:colOff>
      <xdr:row>21</xdr:row>
      <xdr:rowOff>238125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8</xdr:row>
          <xdr:rowOff>57150</xdr:rowOff>
        </xdr:from>
        <xdr:to>
          <xdr:col>2</xdr:col>
          <xdr:colOff>1704975</xdr:colOff>
          <xdr:row>15</xdr:row>
          <xdr:rowOff>190500</xdr:rowOff>
        </xdr:to>
        <xdr:sp macro="" textlink="">
          <xdr:nvSpPr>
            <xdr:cNvPr id="84994" name="List Box 2" hidden="1">
              <a:extLst>
                <a:ext uri="{63B3BB69-23CF-44E3-9099-C40C66FF867C}">
                  <a14:compatExt spid="_x0000_s84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276225</xdr:rowOff>
        </xdr:from>
        <xdr:to>
          <xdr:col>2</xdr:col>
          <xdr:colOff>1704975</xdr:colOff>
          <xdr:row>22</xdr:row>
          <xdr:rowOff>323850</xdr:rowOff>
        </xdr:to>
        <xdr:sp macro="" textlink="">
          <xdr:nvSpPr>
            <xdr:cNvPr id="84996" name="List Box 4" hidden="1">
              <a:extLst>
                <a:ext uri="{63B3BB69-23CF-44E3-9099-C40C66FF867C}">
                  <a14:compatExt spid="_x0000_s84996"/>
                </a:ext>
              </a:extLst>
            </xdr:cNvPr>
            <xdr:cNvSpPr/>
          </xdr:nvSpPr>
          <xdr:spPr>
            <a:xfrm>
              <a:off x="0" y="0"/>
              <a:ext cx="0" cy="0"/>
            </a:xfrm>
            <a:prstGeom prst="rect">
              <a:avLst/>
            </a:prstGeom>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cdr:x>
      <cdr:y>0.94854</cdr:y>
    </cdr:from>
    <cdr:to>
      <cdr:x>0.61095</cdr:x>
      <cdr:y>0.99637</cdr:y>
    </cdr:to>
    <cdr:sp macro="" textlink="">
      <cdr:nvSpPr>
        <cdr:cNvPr id="2" name="TextBox 1"/>
        <cdr:cNvSpPr txBox="1"/>
      </cdr:nvSpPr>
      <cdr:spPr>
        <a:xfrm xmlns:a="http://schemas.openxmlformats.org/drawingml/2006/main">
          <a:off x="0" y="3979863"/>
          <a:ext cx="5459970" cy="2007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510721</xdr:colOff>
      <xdr:row>24</xdr:row>
      <xdr:rowOff>583595</xdr:rowOff>
    </xdr:from>
    <xdr:to>
      <xdr:col>14</xdr:col>
      <xdr:colOff>1904999</xdr:colOff>
      <xdr:row>43</xdr:row>
      <xdr:rowOff>188988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496661</xdr:colOff>
      <xdr:row>5</xdr:row>
      <xdr:rowOff>161017</xdr:rowOff>
    </xdr:from>
    <xdr:to>
      <xdr:col>14</xdr:col>
      <xdr:colOff>1905000</xdr:colOff>
      <xdr:row>24</xdr:row>
      <xdr:rowOff>412750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518091</xdr:colOff>
      <xdr:row>43</xdr:row>
      <xdr:rowOff>300113</xdr:rowOff>
    </xdr:from>
    <xdr:to>
      <xdr:col>14</xdr:col>
      <xdr:colOff>1877785</xdr:colOff>
      <xdr:row>62</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6</xdr:row>
          <xdr:rowOff>28575</xdr:rowOff>
        </xdr:from>
        <xdr:to>
          <xdr:col>3</xdr:col>
          <xdr:colOff>990600</xdr:colOff>
          <xdr:row>16</xdr:row>
          <xdr:rowOff>409575</xdr:rowOff>
        </xdr:to>
        <xdr:sp macro="" textlink="">
          <xdr:nvSpPr>
            <xdr:cNvPr id="123905" name="List Box 1" hidden="1">
              <a:extLst>
                <a:ext uri="{63B3BB69-23CF-44E3-9099-C40C66FF867C}">
                  <a14:compatExt spid="_x0000_s123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85725</xdr:rowOff>
        </xdr:from>
        <xdr:to>
          <xdr:col>3</xdr:col>
          <xdr:colOff>1019175</xdr:colOff>
          <xdr:row>27</xdr:row>
          <xdr:rowOff>190500</xdr:rowOff>
        </xdr:to>
        <xdr:sp macro="" textlink="">
          <xdr:nvSpPr>
            <xdr:cNvPr id="123906" name="List Box 2" hidden="1">
              <a:extLst>
                <a:ext uri="{63B3BB69-23CF-44E3-9099-C40C66FF867C}">
                  <a14:compatExt spid="_x0000_s123906"/>
                </a:ext>
              </a:extLst>
            </xdr:cNvPr>
            <xdr:cNvSpPr/>
          </xdr:nvSpPr>
          <xdr:spPr>
            <a:xfrm>
              <a:off x="0" y="0"/>
              <a:ext cx="0" cy="0"/>
            </a:xfrm>
            <a:prstGeom prst="rect">
              <a:avLst/>
            </a:prstGeom>
          </xdr:spPr>
        </xdr:sp>
        <xdr:clientData/>
      </xdr:twoCellAnchor>
    </mc:Choice>
    <mc:Fallback/>
  </mc:AlternateContent>
</xdr:wsDr>
</file>

<file path=xl/drawings/drawing8.xml><?xml version="1.0" encoding="utf-8"?>
<c:userShapes xmlns:c="http://schemas.openxmlformats.org/drawingml/2006/chart">
  <cdr:relSizeAnchor xmlns:cdr="http://schemas.openxmlformats.org/drawingml/2006/chartDrawing">
    <cdr:from>
      <cdr:x>0.00106</cdr:x>
      <cdr:y>0.95018</cdr:y>
    </cdr:from>
    <cdr:to>
      <cdr:x>0.98235</cdr:x>
      <cdr:y>0.99735</cdr:y>
    </cdr:to>
    <cdr:sp macro="" textlink="'Funnel plot- 3 treatments'!$S$112">
      <cdr:nvSpPr>
        <cdr:cNvPr id="2" name="TextBox 1"/>
        <cdr:cNvSpPr txBox="1"/>
      </cdr:nvSpPr>
      <cdr:spPr>
        <a:xfrm xmlns:a="http://schemas.openxmlformats.org/drawingml/2006/main">
          <a:off x="6864" y="4718597"/>
          <a:ext cx="6354517" cy="234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1902BC1-F91A-4AD4-9C49-C5DDA1AB235F}" type="TxLink">
            <a:rPr lang="en-US" sz="1100" b="0" i="1" u="none" strike="noStrike">
              <a:solidFill>
                <a:srgbClr val="000000"/>
              </a:solidFill>
              <a:latin typeface="Calibri"/>
              <a:cs typeface="Calibri"/>
            </a:rPr>
            <a:pPr/>
            <a:t> </a:t>
          </a:fld>
          <a:endParaRPr lang="en-GB" sz="900"/>
        </a:p>
      </cdr:txBody>
    </cdr:sp>
  </cdr:relSizeAnchor>
  <cdr:relSizeAnchor xmlns:cdr="http://schemas.openxmlformats.org/drawingml/2006/chartDrawing">
    <cdr:from>
      <cdr:x>0</cdr:x>
      <cdr:y>0.9547</cdr:y>
    </cdr:from>
    <cdr:to>
      <cdr:x>0.24264</cdr:x>
      <cdr:y>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5011190"/>
          <a:ext cx="3377477" cy="237765"/>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0.00302</cdr:x>
      <cdr:y>0.94885</cdr:y>
    </cdr:from>
    <cdr:to>
      <cdr:x>0.98824</cdr:x>
      <cdr:y>0.99206</cdr:y>
    </cdr:to>
    <cdr:sp macro="" textlink="'Funnel plot- 3 treatments'!$S$145">
      <cdr:nvSpPr>
        <cdr:cNvPr id="2" name="TextBox 1"/>
        <cdr:cNvSpPr txBox="1"/>
      </cdr:nvSpPr>
      <cdr:spPr>
        <a:xfrm xmlns:a="http://schemas.openxmlformats.org/drawingml/2006/main">
          <a:off x="19417" y="4702971"/>
          <a:ext cx="6334350" cy="214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9DF026A-00B2-40A7-AF9E-439877586A2E}" type="TxLink">
            <a:rPr lang="en-US" sz="1100" b="0" i="1" u="none" strike="noStrike">
              <a:solidFill>
                <a:srgbClr val="000000"/>
              </a:solidFill>
              <a:latin typeface="Calibri"/>
              <a:cs typeface="Calibri"/>
            </a:rPr>
            <a:pPr/>
            <a:t> </a:t>
          </a:fld>
          <a:endParaRPr lang="en-GB" sz="900"/>
        </a:p>
      </cdr:txBody>
    </cdr:sp>
  </cdr:relSizeAnchor>
  <cdr:relSizeAnchor xmlns:cdr="http://schemas.openxmlformats.org/drawingml/2006/chartDrawing">
    <cdr:from>
      <cdr:x>0</cdr:x>
      <cdr:y>0.95317</cdr:y>
    </cdr:from>
    <cdr:to>
      <cdr:x>0.2424</cdr:x>
      <cdr:y>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839968"/>
          <a:ext cx="3377477" cy="23776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cin.org.uk/cancer_type_and_topic_specific_work/topic_specific_work/main_cancer_treatments" TargetMode="External"/><Relationship Id="rId2" Type="http://schemas.openxmlformats.org/officeDocument/2006/relationships/hyperlink" Target="http://www.ncin.org.uk/cancer_type_and_topic_specific_work/topic_specific_work/main_cancer_treatments" TargetMode="External"/><Relationship Id="rId1" Type="http://schemas.openxmlformats.org/officeDocument/2006/relationships/hyperlink" Target="mailto:ncrasenquiries@ph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ncin.org.uk/cancer_type_and_topic_specific_work/topic_specific_work/main_cancer_treatm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0:Q50"/>
  <sheetViews>
    <sheetView showGridLines="0" tabSelected="1" zoomScale="90" zoomScaleNormal="90" workbookViewId="0"/>
  </sheetViews>
  <sheetFormatPr defaultRowHeight="15" x14ac:dyDescent="0.25"/>
  <cols>
    <col min="1" max="16384" width="9.140625" style="58"/>
  </cols>
  <sheetData>
    <row r="10" spans="2:17" ht="57" customHeight="1" x14ac:dyDescent="0.25">
      <c r="B10" s="132" t="s">
        <v>265</v>
      </c>
      <c r="C10" s="132"/>
      <c r="D10" s="132"/>
      <c r="E10" s="132"/>
      <c r="F10" s="132"/>
      <c r="G10" s="132"/>
      <c r="H10" s="132"/>
      <c r="I10" s="132"/>
      <c r="J10" s="132"/>
      <c r="K10" s="132"/>
      <c r="L10" s="132"/>
      <c r="M10" s="132"/>
      <c r="N10" s="132"/>
      <c r="O10" s="132"/>
      <c r="P10" s="132"/>
      <c r="Q10" s="132"/>
    </row>
    <row r="11" spans="2:17" ht="112.5" customHeight="1" x14ac:dyDescent="0.25">
      <c r="B11" s="131" t="s">
        <v>301</v>
      </c>
      <c r="C11" s="131"/>
      <c r="D11" s="131"/>
      <c r="E11" s="131"/>
      <c r="F11" s="131"/>
      <c r="G11" s="131"/>
      <c r="H11" s="131"/>
      <c r="I11" s="131"/>
      <c r="J11" s="131"/>
      <c r="K11" s="131"/>
      <c r="L11" s="131"/>
      <c r="M11" s="131"/>
      <c r="N11" s="131"/>
      <c r="O11" s="131"/>
      <c r="P11" s="131"/>
    </row>
    <row r="12" spans="2:17" x14ac:dyDescent="0.25">
      <c r="B12" s="32"/>
      <c r="C12" s="31"/>
      <c r="D12" s="31"/>
      <c r="E12" s="31"/>
      <c r="F12" s="31"/>
      <c r="G12" s="31"/>
      <c r="H12" s="31"/>
      <c r="I12" s="31"/>
      <c r="J12" s="31"/>
      <c r="K12" s="31"/>
      <c r="L12" s="31"/>
      <c r="M12" s="31"/>
      <c r="N12" s="31"/>
      <c r="O12" s="31"/>
      <c r="P12" s="31"/>
    </row>
    <row r="13" spans="2:17" x14ac:dyDescent="0.25">
      <c r="B13" s="33" t="s">
        <v>95</v>
      </c>
      <c r="C13" s="31"/>
      <c r="D13" s="34"/>
      <c r="E13" s="31"/>
      <c r="F13" s="31"/>
      <c r="G13" s="31"/>
      <c r="H13" s="31"/>
      <c r="I13" s="31"/>
      <c r="J13" s="31"/>
      <c r="K13" s="31"/>
      <c r="L13" s="31"/>
      <c r="M13" s="31"/>
      <c r="N13" s="31"/>
      <c r="O13" s="31"/>
      <c r="P13" s="31"/>
    </row>
    <row r="14" spans="2:17" x14ac:dyDescent="0.25">
      <c r="B14" s="66" t="s">
        <v>96</v>
      </c>
      <c r="C14" s="31"/>
      <c r="D14" s="34"/>
      <c r="E14" s="31"/>
      <c r="F14" s="31"/>
      <c r="G14" s="31"/>
      <c r="H14" s="31"/>
      <c r="I14" s="31"/>
      <c r="J14" s="31"/>
      <c r="K14" s="31"/>
      <c r="L14" s="31"/>
      <c r="M14" s="31"/>
      <c r="N14" s="31"/>
      <c r="O14" s="31"/>
      <c r="P14" s="31"/>
    </row>
    <row r="15" spans="2:17" x14ac:dyDescent="0.25">
      <c r="B15" s="66" t="s">
        <v>97</v>
      </c>
      <c r="C15" s="31"/>
      <c r="D15" s="34"/>
      <c r="E15" s="31"/>
      <c r="F15" s="31"/>
      <c r="G15" s="31"/>
      <c r="H15" s="31"/>
      <c r="I15" s="31"/>
      <c r="J15" s="31"/>
      <c r="K15" s="31"/>
      <c r="L15" s="31"/>
      <c r="M15" s="31"/>
      <c r="N15" s="31"/>
      <c r="O15" s="31"/>
      <c r="P15" s="31"/>
    </row>
    <row r="16" spans="2:17" x14ac:dyDescent="0.25">
      <c r="B16" s="66" t="s">
        <v>271</v>
      </c>
      <c r="C16" s="31"/>
      <c r="D16" s="34"/>
      <c r="E16" s="31"/>
      <c r="F16" s="31"/>
      <c r="G16" s="31"/>
      <c r="H16" s="31"/>
      <c r="I16" s="31"/>
      <c r="J16" s="31"/>
      <c r="K16" s="31"/>
      <c r="L16" s="31"/>
      <c r="M16" s="31"/>
      <c r="N16" s="31"/>
      <c r="O16" s="31"/>
      <c r="P16" s="31"/>
    </row>
    <row r="17" spans="2:16" x14ac:dyDescent="0.25">
      <c r="B17" s="66" t="s">
        <v>272</v>
      </c>
      <c r="C17" s="31"/>
      <c r="D17" s="34"/>
      <c r="E17" s="31"/>
      <c r="F17" s="31"/>
      <c r="G17" s="31"/>
      <c r="H17" s="31"/>
      <c r="I17" s="31"/>
      <c r="J17" s="31"/>
      <c r="K17" s="31"/>
      <c r="L17" s="31"/>
      <c r="M17" s="31"/>
      <c r="N17" s="31"/>
      <c r="O17" s="31"/>
      <c r="P17" s="31"/>
    </row>
    <row r="18" spans="2:16" x14ac:dyDescent="0.25">
      <c r="B18" s="66" t="s">
        <v>273</v>
      </c>
      <c r="C18" s="31"/>
      <c r="D18" s="34"/>
      <c r="E18" s="31"/>
      <c r="F18" s="31"/>
      <c r="G18" s="31"/>
      <c r="H18" s="31"/>
      <c r="I18" s="31"/>
      <c r="J18" s="31"/>
      <c r="K18" s="31"/>
      <c r="L18" s="31"/>
      <c r="M18" s="31"/>
      <c r="N18" s="31"/>
      <c r="O18" s="31"/>
      <c r="P18" s="31"/>
    </row>
    <row r="19" spans="2:16" ht="13.5" customHeight="1" x14ac:dyDescent="0.25">
      <c r="B19" s="35"/>
      <c r="C19" s="45"/>
      <c r="D19" s="45"/>
      <c r="E19" s="45"/>
      <c r="F19" s="45"/>
      <c r="G19" s="45"/>
      <c r="H19" s="45"/>
      <c r="I19" s="45"/>
      <c r="J19" s="45"/>
      <c r="K19" s="45"/>
      <c r="L19" s="45"/>
      <c r="M19" s="45"/>
      <c r="N19" s="45"/>
      <c r="O19" s="45"/>
      <c r="P19" s="45"/>
    </row>
    <row r="20" spans="2:16" x14ac:dyDescent="0.25">
      <c r="B20" s="52" t="s">
        <v>120</v>
      </c>
      <c r="C20" s="31"/>
      <c r="D20" s="31"/>
      <c r="E20" s="31"/>
      <c r="F20" s="31"/>
      <c r="G20" s="31"/>
      <c r="H20" s="31"/>
      <c r="I20" s="31"/>
      <c r="J20" s="31"/>
      <c r="K20" s="31"/>
      <c r="L20" s="31"/>
      <c r="M20" s="31"/>
      <c r="N20" s="31"/>
      <c r="O20" s="31"/>
      <c r="P20" s="31"/>
    </row>
    <row r="21" spans="2:16" x14ac:dyDescent="0.25">
      <c r="B21" s="66" t="s">
        <v>98</v>
      </c>
      <c r="C21" s="31"/>
      <c r="D21" s="31"/>
      <c r="E21" s="31"/>
      <c r="F21" s="31"/>
      <c r="G21" s="31"/>
      <c r="H21" s="31"/>
      <c r="I21" s="31"/>
      <c r="J21" s="31"/>
      <c r="K21" s="31"/>
      <c r="L21" s="31"/>
      <c r="M21" s="31"/>
      <c r="N21" s="31"/>
      <c r="O21" s="31"/>
      <c r="P21" s="31"/>
    </row>
    <row r="22" spans="2:16" x14ac:dyDescent="0.25">
      <c r="B22" s="120"/>
      <c r="C22" s="52"/>
      <c r="D22" s="52"/>
      <c r="E22" s="52"/>
      <c r="F22" s="52"/>
      <c r="G22" s="52"/>
      <c r="H22" s="52"/>
      <c r="I22" s="52"/>
      <c r="J22" s="52"/>
      <c r="K22" s="52"/>
      <c r="L22" s="52"/>
      <c r="M22" s="52"/>
      <c r="N22" s="31"/>
      <c r="O22" s="31"/>
      <c r="P22" s="31"/>
    </row>
    <row r="23" spans="2:16" x14ac:dyDescent="0.25">
      <c r="B23" s="121" t="s">
        <v>169</v>
      </c>
      <c r="C23" s="52"/>
      <c r="D23" s="52"/>
      <c r="E23" s="52"/>
      <c r="F23" s="52"/>
      <c r="G23" s="52"/>
      <c r="H23" s="52"/>
      <c r="I23" s="52"/>
      <c r="J23" s="52"/>
      <c r="K23" s="52"/>
      <c r="L23" s="52"/>
      <c r="M23" s="52"/>
      <c r="N23" s="31"/>
      <c r="O23" s="31"/>
      <c r="P23" s="31"/>
    </row>
    <row r="24" spans="2:16" x14ac:dyDescent="0.25">
      <c r="B24" s="122" t="s">
        <v>274</v>
      </c>
      <c r="C24" s="52"/>
      <c r="D24" s="52"/>
      <c r="E24" s="52"/>
      <c r="F24" s="52"/>
      <c r="G24" s="52"/>
      <c r="H24" s="52"/>
      <c r="I24" s="52"/>
      <c r="J24" s="52"/>
      <c r="K24" s="52"/>
      <c r="L24" s="52"/>
      <c r="M24" s="52"/>
      <c r="N24" s="31"/>
      <c r="O24" s="31"/>
      <c r="P24" s="31"/>
    </row>
    <row r="25" spans="2:16" x14ac:dyDescent="0.25">
      <c r="B25" s="122" t="s">
        <v>267</v>
      </c>
      <c r="C25" s="52"/>
      <c r="D25" s="52"/>
      <c r="E25" s="52"/>
      <c r="F25" s="52"/>
      <c r="G25" s="52"/>
      <c r="H25" s="52"/>
      <c r="I25" s="52"/>
      <c r="J25" s="52"/>
      <c r="K25" s="52"/>
      <c r="L25" s="52"/>
      <c r="M25" s="52"/>
      <c r="N25" s="31"/>
      <c r="O25" s="31"/>
      <c r="P25" s="31"/>
    </row>
    <row r="26" spans="2:16" x14ac:dyDescent="0.25">
      <c r="B26" s="122" t="s">
        <v>302</v>
      </c>
      <c r="C26" s="52"/>
      <c r="D26" s="52"/>
      <c r="E26" s="52"/>
      <c r="F26" s="52"/>
      <c r="G26" s="52"/>
      <c r="H26" s="52"/>
      <c r="I26" s="52"/>
      <c r="J26" s="52"/>
      <c r="K26" s="123"/>
      <c r="L26" s="123"/>
      <c r="M26" s="123"/>
    </row>
    <row r="27" spans="2:16" x14ac:dyDescent="0.25">
      <c r="B27" s="123"/>
      <c r="C27" s="123"/>
      <c r="D27" s="123"/>
      <c r="E27" s="123"/>
      <c r="F27" s="123"/>
      <c r="G27" s="123"/>
      <c r="H27" s="123"/>
      <c r="I27" s="123"/>
      <c r="J27" s="123"/>
      <c r="K27" s="123"/>
      <c r="L27" s="123"/>
      <c r="M27" s="123"/>
    </row>
    <row r="30" spans="2:16" x14ac:dyDescent="0.25">
      <c r="B30" s="33" t="s">
        <v>143</v>
      </c>
    </row>
    <row r="31" spans="2:16" x14ac:dyDescent="0.25">
      <c r="B31" s="63" t="s">
        <v>167</v>
      </c>
    </row>
    <row r="32" spans="2:16" x14ac:dyDescent="0.25">
      <c r="B32" s="63"/>
    </row>
    <row r="33" spans="2:17" ht="15" customHeight="1" x14ac:dyDescent="0.25">
      <c r="B33" s="129" t="s">
        <v>144</v>
      </c>
      <c r="C33" s="129"/>
      <c r="D33" s="129"/>
      <c r="E33" s="129"/>
      <c r="F33" s="129"/>
      <c r="G33" s="129"/>
      <c r="H33" s="129"/>
      <c r="I33" s="129"/>
      <c r="J33" s="129"/>
      <c r="K33" s="129"/>
      <c r="L33" s="129"/>
      <c r="M33" s="129"/>
      <c r="N33" s="129"/>
      <c r="O33" s="129"/>
      <c r="P33" s="129"/>
      <c r="Q33" s="129"/>
    </row>
    <row r="34" spans="2:17" x14ac:dyDescent="0.25">
      <c r="B34" s="63" t="s">
        <v>164</v>
      </c>
      <c r="C34" s="64"/>
      <c r="D34" s="64"/>
      <c r="E34" s="64"/>
      <c r="F34" s="64"/>
      <c r="G34" s="64"/>
      <c r="H34" s="31"/>
      <c r="I34" s="31"/>
      <c r="J34" s="31"/>
      <c r="K34" s="31"/>
      <c r="L34" s="31"/>
      <c r="M34" s="31"/>
      <c r="N34" s="31"/>
      <c r="O34" s="31"/>
      <c r="P34" s="31"/>
      <c r="Q34" s="31"/>
    </row>
    <row r="35" spans="2:17" x14ac:dyDescent="0.25">
      <c r="B35" s="63" t="s">
        <v>159</v>
      </c>
      <c r="C35" s="64"/>
      <c r="D35" s="64"/>
      <c r="E35" s="64"/>
      <c r="F35" s="64"/>
      <c r="G35" s="64"/>
      <c r="H35" s="31"/>
      <c r="I35" s="31"/>
      <c r="J35" s="31"/>
      <c r="K35" s="31"/>
      <c r="L35" s="31"/>
      <c r="M35" s="31"/>
      <c r="N35" s="31"/>
      <c r="O35" s="31"/>
      <c r="P35" s="31"/>
      <c r="Q35" s="31"/>
    </row>
    <row r="36" spans="2:17" x14ac:dyDescent="0.25">
      <c r="B36" s="63" t="s">
        <v>145</v>
      </c>
      <c r="C36" s="31"/>
      <c r="D36" s="31"/>
      <c r="E36" s="31"/>
      <c r="F36" s="31"/>
      <c r="G36" s="31"/>
      <c r="H36" s="31"/>
      <c r="I36" s="31"/>
      <c r="J36" s="31"/>
      <c r="K36" s="31"/>
      <c r="L36" s="31"/>
      <c r="M36" s="31"/>
      <c r="N36" s="31"/>
      <c r="O36" s="31"/>
      <c r="P36" s="31"/>
      <c r="Q36" s="31"/>
    </row>
    <row r="37" spans="2:17" x14ac:dyDescent="0.25">
      <c r="B37" s="63" t="s">
        <v>146</v>
      </c>
      <c r="C37" s="31"/>
      <c r="D37" s="31"/>
      <c r="E37" s="31"/>
      <c r="F37" s="31"/>
      <c r="G37" s="31"/>
      <c r="H37" s="31"/>
      <c r="I37" s="31"/>
      <c r="J37" s="31"/>
      <c r="K37" s="31"/>
      <c r="L37" s="31"/>
      <c r="M37" s="31"/>
      <c r="N37" s="31"/>
      <c r="O37" s="31"/>
      <c r="P37" s="31"/>
      <c r="Q37" s="31"/>
    </row>
    <row r="38" spans="2:17" ht="12" customHeight="1" x14ac:dyDescent="0.25">
      <c r="B38" s="31"/>
      <c r="C38" s="31"/>
      <c r="D38" s="31"/>
      <c r="E38" s="31"/>
      <c r="F38" s="31"/>
      <c r="G38" s="31"/>
      <c r="H38" s="31"/>
      <c r="I38" s="31"/>
      <c r="J38" s="31"/>
      <c r="K38" s="31"/>
      <c r="L38" s="31"/>
      <c r="M38" s="31"/>
      <c r="N38" s="31"/>
      <c r="O38" s="31"/>
      <c r="P38" s="31"/>
      <c r="Q38" s="31"/>
    </row>
    <row r="39" spans="2:17" x14ac:dyDescent="0.25">
      <c r="B39" s="34" t="s">
        <v>292</v>
      </c>
      <c r="C39" s="31"/>
      <c r="D39" s="31"/>
      <c r="E39" s="31"/>
      <c r="F39" s="31"/>
      <c r="G39" s="31"/>
      <c r="H39" s="31"/>
      <c r="I39" s="31"/>
      <c r="J39" s="31"/>
      <c r="K39" s="31"/>
      <c r="L39" s="31"/>
      <c r="M39" s="31"/>
      <c r="N39" s="31"/>
      <c r="O39" s="31"/>
      <c r="P39" s="31"/>
      <c r="Q39" s="31"/>
    </row>
    <row r="40" spans="2:17" x14ac:dyDescent="0.25">
      <c r="B40" s="31" t="s">
        <v>293</v>
      </c>
      <c r="C40" s="31"/>
      <c r="D40" s="31" t="s">
        <v>294</v>
      </c>
      <c r="E40" s="31"/>
      <c r="F40" s="31" t="s">
        <v>295</v>
      </c>
      <c r="G40" s="31"/>
      <c r="H40" s="31"/>
      <c r="I40" s="31"/>
      <c r="J40" s="31"/>
      <c r="K40" s="31"/>
      <c r="L40" s="31"/>
      <c r="M40" s="31"/>
      <c r="N40" s="31"/>
      <c r="O40" s="31"/>
      <c r="P40" s="31"/>
      <c r="Q40" s="31"/>
    </row>
    <row r="41" spans="2:17" x14ac:dyDescent="0.25">
      <c r="B41" s="31" t="s">
        <v>296</v>
      </c>
      <c r="C41" s="31"/>
      <c r="D41" s="31" t="s">
        <v>297</v>
      </c>
      <c r="E41" s="31"/>
      <c r="F41" s="31" t="s">
        <v>298</v>
      </c>
      <c r="G41" s="31"/>
      <c r="H41" s="31"/>
      <c r="I41" s="31"/>
      <c r="J41" s="31"/>
      <c r="K41" s="31"/>
      <c r="L41" s="31"/>
      <c r="M41" s="31"/>
      <c r="N41" s="31"/>
      <c r="O41" s="31"/>
      <c r="P41" s="31"/>
      <c r="Q41" s="31"/>
    </row>
    <row r="42" spans="2:17" x14ac:dyDescent="0.25">
      <c r="B42" s="31"/>
      <c r="C42" s="31"/>
      <c r="D42" s="31"/>
      <c r="E42" s="31"/>
      <c r="F42" s="31"/>
      <c r="G42" s="31"/>
      <c r="H42" s="31"/>
      <c r="I42" s="31"/>
      <c r="J42" s="31"/>
      <c r="K42" s="31"/>
      <c r="L42" s="31"/>
      <c r="M42" s="31"/>
      <c r="N42" s="31"/>
      <c r="O42" s="31"/>
      <c r="P42" s="31"/>
      <c r="Q42" s="31"/>
    </row>
    <row r="43" spans="2:17" x14ac:dyDescent="0.25">
      <c r="B43" s="129" t="s">
        <v>147</v>
      </c>
      <c r="C43" s="129"/>
      <c r="D43" s="129"/>
      <c r="E43" s="129"/>
      <c r="F43" s="129"/>
      <c r="G43" s="129"/>
      <c r="H43" s="129"/>
      <c r="I43" s="129"/>
      <c r="J43" s="129"/>
      <c r="K43" s="129"/>
      <c r="L43" s="129"/>
      <c r="M43" s="129"/>
      <c r="N43" s="129"/>
      <c r="O43" s="129"/>
      <c r="P43" s="129"/>
      <c r="Q43" s="129"/>
    </row>
    <row r="44" spans="2:17" x14ac:dyDescent="0.25">
      <c r="B44" s="129"/>
      <c r="C44" s="129"/>
      <c r="D44" s="129"/>
      <c r="E44" s="129"/>
      <c r="F44" s="129"/>
      <c r="G44" s="129"/>
      <c r="H44" s="129"/>
      <c r="I44" s="129"/>
      <c r="J44" s="129"/>
      <c r="K44" s="129"/>
      <c r="L44" s="129"/>
      <c r="M44" s="129"/>
      <c r="N44" s="129"/>
      <c r="O44" s="129"/>
      <c r="P44" s="129"/>
      <c r="Q44" s="129"/>
    </row>
    <row r="45" spans="2:17" x14ac:dyDescent="0.25">
      <c r="B45" s="63" t="s">
        <v>148</v>
      </c>
      <c r="C45" s="31"/>
      <c r="D45" s="31"/>
      <c r="E45" s="31"/>
      <c r="F45" s="63" t="s">
        <v>155</v>
      </c>
      <c r="G45" s="31"/>
      <c r="H45" s="31"/>
      <c r="I45" s="63" t="s">
        <v>157</v>
      </c>
      <c r="J45" s="31"/>
      <c r="K45" s="31"/>
      <c r="L45" s="31"/>
      <c r="M45" s="31"/>
      <c r="N45" s="31"/>
      <c r="O45" s="31"/>
      <c r="P45" s="31"/>
      <c r="Q45" s="31"/>
    </row>
    <row r="46" spans="2:17" x14ac:dyDescent="0.25">
      <c r="B46" s="63" t="s">
        <v>149</v>
      </c>
      <c r="C46" s="31"/>
      <c r="D46" s="31"/>
      <c r="E46" s="31"/>
      <c r="F46" s="63" t="s">
        <v>150</v>
      </c>
      <c r="G46" s="31"/>
      <c r="H46" s="31"/>
      <c r="I46" s="63" t="s">
        <v>158</v>
      </c>
      <c r="J46" s="31"/>
      <c r="K46" s="31"/>
      <c r="L46" s="31"/>
      <c r="M46" s="31"/>
      <c r="N46" s="31"/>
      <c r="O46" s="31"/>
      <c r="P46" s="31"/>
      <c r="Q46" s="31"/>
    </row>
    <row r="47" spans="2:17" x14ac:dyDescent="0.25">
      <c r="B47" s="63" t="s">
        <v>154</v>
      </c>
      <c r="C47" s="31"/>
      <c r="D47" s="31"/>
      <c r="E47" s="31"/>
      <c r="F47" s="63" t="s">
        <v>151</v>
      </c>
      <c r="G47" s="31"/>
      <c r="H47" s="31"/>
      <c r="I47" s="63" t="s">
        <v>153</v>
      </c>
      <c r="J47" s="31"/>
      <c r="K47" s="31"/>
      <c r="L47" s="31"/>
      <c r="M47" s="31"/>
      <c r="N47" s="31"/>
      <c r="O47" s="31"/>
      <c r="P47" s="31"/>
      <c r="Q47" s="31"/>
    </row>
    <row r="48" spans="2:17" x14ac:dyDescent="0.25">
      <c r="B48" s="63" t="s">
        <v>156</v>
      </c>
      <c r="C48" s="31"/>
      <c r="D48" s="31"/>
      <c r="E48" s="31"/>
      <c r="F48" s="63" t="s">
        <v>152</v>
      </c>
      <c r="G48" s="31"/>
      <c r="H48" s="31"/>
      <c r="I48" s="63"/>
      <c r="J48" s="31"/>
      <c r="K48" s="31"/>
      <c r="L48" s="31"/>
      <c r="M48" s="31"/>
      <c r="N48" s="31"/>
      <c r="O48" s="31"/>
      <c r="P48" s="31"/>
      <c r="Q48" s="31"/>
    </row>
    <row r="49" spans="2:17" x14ac:dyDescent="0.25">
      <c r="B49" s="63"/>
      <c r="C49" s="31"/>
      <c r="D49" s="31"/>
      <c r="E49" s="31"/>
      <c r="F49" s="63"/>
      <c r="G49" s="31"/>
      <c r="H49" s="31"/>
      <c r="I49" s="63"/>
      <c r="J49" s="31"/>
      <c r="K49" s="31"/>
      <c r="L49" s="31"/>
      <c r="M49" s="31"/>
      <c r="N49" s="31"/>
      <c r="O49" s="31"/>
      <c r="P49" s="31"/>
      <c r="Q49" s="31"/>
    </row>
    <row r="50" spans="2:17" x14ac:dyDescent="0.25">
      <c r="B50" s="130" t="s">
        <v>168</v>
      </c>
      <c r="C50" s="130"/>
      <c r="D50" s="130"/>
      <c r="E50" s="130"/>
      <c r="F50" s="130"/>
      <c r="G50" s="130"/>
      <c r="H50" s="130"/>
      <c r="I50" s="130"/>
      <c r="J50" s="130"/>
      <c r="K50" s="130"/>
      <c r="L50" s="130"/>
      <c r="M50" s="130"/>
      <c r="N50" s="130"/>
      <c r="O50" s="130"/>
      <c r="P50" s="130"/>
      <c r="Q50" s="31"/>
    </row>
  </sheetData>
  <mergeCells count="5">
    <mergeCell ref="B33:Q33"/>
    <mergeCell ref="B43:Q44"/>
    <mergeCell ref="B50:P50"/>
    <mergeCell ref="B11:P11"/>
    <mergeCell ref="B10:Q10"/>
  </mergeCells>
  <hyperlinks>
    <hyperlink ref="B14" location="Info!A1" display="Information and methodology details"/>
    <hyperlink ref="B15" location="Sites!A1" display="Methodology details on cancer site and time frames"/>
    <hyperlink ref="B21" r:id="rId1" display="mailto:ncrasenquiries@phe.gov.uk"/>
    <hyperlink ref="B18" location="'Funnel plot- 3 treatments'!A1" display="Funnel plot of all Cancer Alliances - independent treatment proportions"/>
    <hyperlink ref="B25" r:id="rId2"/>
    <hyperlink ref="B17" location="'Select Alliance- 8 combinations'!A1" display="Comparison of selected Cancer Alliance - combinations of treatments"/>
    <hyperlink ref="B16" location="'Select Alliance- 3 treatments'!A1" display="Comparison of selected Cancer Alliance - independent treatment proportions"/>
    <hyperlink ref="B24" r:id="rId3"/>
    <hyperlink ref="B26" r:id="rId4" display="CAS-SOP #4.3 Linking treatment tables – chemotherapy, tumour resections and radiotherapy"/>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734"/>
  <sheetViews>
    <sheetView zoomScaleNormal="100" workbookViewId="0">
      <selection activeCell="F1" sqref="F1:F1048576"/>
    </sheetView>
  </sheetViews>
  <sheetFormatPr defaultRowHeight="15" x14ac:dyDescent="0.25"/>
  <cols>
    <col min="1" max="1" width="26.42578125" style="58" bestFit="1" customWidth="1"/>
  </cols>
  <sheetData>
    <row r="1" spans="1:15" x14ac:dyDescent="0.25">
      <c r="A1" s="58" t="s">
        <v>258</v>
      </c>
      <c r="B1" t="s">
        <v>248</v>
      </c>
      <c r="C1" t="s">
        <v>251</v>
      </c>
      <c r="D1" t="s">
        <v>257</v>
      </c>
      <c r="E1" t="s">
        <v>187</v>
      </c>
      <c r="F1" t="s">
        <v>246</v>
      </c>
      <c r="G1" t="s">
        <v>222</v>
      </c>
      <c r="H1" t="s">
        <v>236</v>
      </c>
      <c r="I1" t="s">
        <v>224</v>
      </c>
      <c r="J1" t="s">
        <v>225</v>
      </c>
      <c r="K1" t="s">
        <v>226</v>
      </c>
      <c r="L1" t="s">
        <v>227</v>
      </c>
      <c r="M1" t="s">
        <v>237</v>
      </c>
      <c r="N1" t="s">
        <v>249</v>
      </c>
      <c r="O1" t="s">
        <v>250</v>
      </c>
    </row>
    <row r="2" spans="1:15" x14ac:dyDescent="0.25">
      <c r="A2" s="58" t="str">
        <f t="shared" ref="A2:A65" si="0">CONCATENATE(C2,D2)</f>
        <v>All malignant (excl NMSC)1</v>
      </c>
      <c r="B2" t="s">
        <v>259</v>
      </c>
      <c r="C2" t="s">
        <v>109</v>
      </c>
      <c r="D2">
        <v>1</v>
      </c>
      <c r="G2">
        <v>20692</v>
      </c>
      <c r="I2">
        <v>27.923639999999999</v>
      </c>
      <c r="J2">
        <v>29.154299999999999</v>
      </c>
      <c r="K2">
        <v>27.570799999999998</v>
      </c>
      <c r="L2">
        <v>29.511099999999999</v>
      </c>
    </row>
    <row r="3" spans="1:15" x14ac:dyDescent="0.25">
      <c r="A3" s="58" t="str">
        <f t="shared" si="0"/>
        <v>All malignant (excl NMSC)2</v>
      </c>
      <c r="B3" t="s">
        <v>259</v>
      </c>
      <c r="C3" t="s">
        <v>109</v>
      </c>
      <c r="D3">
        <v>2</v>
      </c>
      <c r="E3" t="s">
        <v>195</v>
      </c>
      <c r="F3" t="s">
        <v>181</v>
      </c>
      <c r="G3">
        <v>21554</v>
      </c>
      <c r="H3">
        <v>32.114690000000003</v>
      </c>
      <c r="I3">
        <v>27.936119999999999</v>
      </c>
      <c r="J3">
        <v>29.141929999999999</v>
      </c>
      <c r="K3">
        <v>27.59036</v>
      </c>
      <c r="L3">
        <v>29.491479999999999</v>
      </c>
      <c r="M3">
        <v>28.540400000000002</v>
      </c>
      <c r="N3" t="s">
        <v>253</v>
      </c>
      <c r="O3" t="s">
        <v>253</v>
      </c>
    </row>
    <row r="4" spans="1:15" x14ac:dyDescent="0.25">
      <c r="A4" s="58" t="str">
        <f t="shared" si="0"/>
        <v>All malignant (excl NMSC)3</v>
      </c>
      <c r="B4" t="s">
        <v>259</v>
      </c>
      <c r="C4" t="s">
        <v>109</v>
      </c>
      <c r="D4">
        <v>3</v>
      </c>
      <c r="E4" t="s">
        <v>189</v>
      </c>
      <c r="F4" t="s">
        <v>214</v>
      </c>
      <c r="G4">
        <v>25105</v>
      </c>
      <c r="H4">
        <v>29.376619999999999</v>
      </c>
      <c r="I4">
        <v>27.98058</v>
      </c>
      <c r="J4">
        <v>29.097850000000001</v>
      </c>
      <c r="K4">
        <v>27.660080000000001</v>
      </c>
      <c r="L4">
        <v>29.421620000000001</v>
      </c>
      <c r="M4">
        <v>28.540400000000002</v>
      </c>
      <c r="N4" t="s">
        <v>253</v>
      </c>
      <c r="O4" t="s">
        <v>243</v>
      </c>
    </row>
    <row r="5" spans="1:15" x14ac:dyDescent="0.25">
      <c r="A5" s="58" t="str">
        <f t="shared" si="0"/>
        <v>All malignant (excl NMSC)4</v>
      </c>
      <c r="B5" t="s">
        <v>259</v>
      </c>
      <c r="C5" t="s">
        <v>109</v>
      </c>
      <c r="D5">
        <v>4</v>
      </c>
      <c r="G5">
        <v>29312</v>
      </c>
      <c r="I5">
        <v>28.022400000000001</v>
      </c>
      <c r="J5">
        <v>29.056380000000001</v>
      </c>
      <c r="K5">
        <v>27.725670000000001</v>
      </c>
      <c r="L5">
        <v>29.355899999999998</v>
      </c>
    </row>
    <row r="6" spans="1:15" x14ac:dyDescent="0.25">
      <c r="A6" s="58" t="str">
        <f t="shared" si="0"/>
        <v>All malignant (excl NMSC)5</v>
      </c>
      <c r="B6" t="s">
        <v>259</v>
      </c>
      <c r="C6" t="s">
        <v>109</v>
      </c>
      <c r="D6">
        <v>5</v>
      </c>
      <c r="E6" t="s">
        <v>203</v>
      </c>
      <c r="F6" t="s">
        <v>216</v>
      </c>
      <c r="G6">
        <v>30515</v>
      </c>
      <c r="H6">
        <v>29.9787</v>
      </c>
      <c r="I6">
        <v>28.032730000000001</v>
      </c>
      <c r="J6">
        <v>29.046130000000002</v>
      </c>
      <c r="K6">
        <v>27.741869999999999</v>
      </c>
      <c r="L6">
        <v>29.339649999999999</v>
      </c>
      <c r="M6">
        <v>28.540400000000002</v>
      </c>
      <c r="N6" t="s">
        <v>253</v>
      </c>
      <c r="O6" t="s">
        <v>253</v>
      </c>
    </row>
    <row r="7" spans="1:15" x14ac:dyDescent="0.25">
      <c r="A7" s="58" t="str">
        <f t="shared" si="0"/>
        <v>All malignant (excl NMSC)6</v>
      </c>
      <c r="B7" t="s">
        <v>259</v>
      </c>
      <c r="C7" t="s">
        <v>109</v>
      </c>
      <c r="D7">
        <v>6</v>
      </c>
      <c r="E7" t="s">
        <v>196</v>
      </c>
      <c r="F7" t="s">
        <v>215</v>
      </c>
      <c r="G7">
        <v>31946</v>
      </c>
      <c r="H7">
        <v>28.260190000000001</v>
      </c>
      <c r="I7">
        <v>28.044250000000002</v>
      </c>
      <c r="J7">
        <v>29.034700000000001</v>
      </c>
      <c r="K7">
        <v>27.75995</v>
      </c>
      <c r="L7">
        <v>29.321539999999999</v>
      </c>
      <c r="M7">
        <v>28.540400000000002</v>
      </c>
      <c r="N7" t="s">
        <v>243</v>
      </c>
      <c r="O7" t="s">
        <v>243</v>
      </c>
    </row>
    <row r="8" spans="1:15" x14ac:dyDescent="0.25">
      <c r="A8" s="58" t="str">
        <f t="shared" si="0"/>
        <v>All malignant (excl NMSC)7</v>
      </c>
      <c r="B8" t="s">
        <v>259</v>
      </c>
      <c r="C8" t="s">
        <v>109</v>
      </c>
      <c r="D8">
        <v>7</v>
      </c>
      <c r="E8" t="s">
        <v>191</v>
      </c>
      <c r="F8" t="s">
        <v>245</v>
      </c>
      <c r="G8">
        <v>33301</v>
      </c>
      <c r="H8">
        <v>26.470680000000002</v>
      </c>
      <c r="I8">
        <v>28.054459999999999</v>
      </c>
      <c r="J8">
        <v>29.024560000000001</v>
      </c>
      <c r="K8">
        <v>27.77599</v>
      </c>
      <c r="L8">
        <v>29.30547</v>
      </c>
      <c r="M8">
        <v>28.540400000000002</v>
      </c>
      <c r="N8" t="s">
        <v>244</v>
      </c>
      <c r="O8" t="s">
        <v>244</v>
      </c>
    </row>
    <row r="9" spans="1:15" x14ac:dyDescent="0.25">
      <c r="A9" s="58" t="str">
        <f t="shared" si="0"/>
        <v>All malignant (excl NMSC)8</v>
      </c>
      <c r="B9" t="s">
        <v>259</v>
      </c>
      <c r="C9" t="s">
        <v>109</v>
      </c>
      <c r="D9">
        <v>8</v>
      </c>
      <c r="E9" t="s">
        <v>198</v>
      </c>
      <c r="F9" t="s">
        <v>183</v>
      </c>
      <c r="G9">
        <v>35107</v>
      </c>
      <c r="H9">
        <v>28.396049999999999</v>
      </c>
      <c r="I9">
        <v>28.067150000000002</v>
      </c>
      <c r="J9">
        <v>29.011959999999998</v>
      </c>
      <c r="K9">
        <v>27.7959</v>
      </c>
      <c r="L9">
        <v>29.285540000000001</v>
      </c>
      <c r="M9">
        <v>28.540400000000002</v>
      </c>
      <c r="N9" t="s">
        <v>243</v>
      </c>
      <c r="O9" t="s">
        <v>243</v>
      </c>
    </row>
    <row r="10" spans="1:15" x14ac:dyDescent="0.25">
      <c r="A10" s="58" t="str">
        <f t="shared" si="0"/>
        <v>All malignant (excl NMSC)9</v>
      </c>
      <c r="B10" t="s">
        <v>259</v>
      </c>
      <c r="C10" t="s">
        <v>109</v>
      </c>
      <c r="D10">
        <v>9</v>
      </c>
      <c r="E10" t="s">
        <v>199</v>
      </c>
      <c r="F10" t="s">
        <v>179</v>
      </c>
      <c r="G10">
        <v>35612</v>
      </c>
      <c r="H10">
        <v>27.8979</v>
      </c>
      <c r="I10">
        <v>28.070519999999998</v>
      </c>
      <c r="J10">
        <v>29.008610000000001</v>
      </c>
      <c r="K10">
        <v>27.801189999999998</v>
      </c>
      <c r="L10">
        <v>29.28023</v>
      </c>
      <c r="M10">
        <v>28.540400000000002</v>
      </c>
      <c r="N10" t="s">
        <v>244</v>
      </c>
      <c r="O10" t="s">
        <v>243</v>
      </c>
    </row>
    <row r="11" spans="1:15" x14ac:dyDescent="0.25">
      <c r="A11" s="58" t="str">
        <f t="shared" si="0"/>
        <v>All malignant (excl NMSC)10</v>
      </c>
      <c r="B11" t="s">
        <v>259</v>
      </c>
      <c r="C11" t="s">
        <v>109</v>
      </c>
      <c r="D11">
        <v>10</v>
      </c>
      <c r="E11" t="s">
        <v>205</v>
      </c>
      <c r="F11" t="s">
        <v>303</v>
      </c>
      <c r="G11">
        <v>36614</v>
      </c>
      <c r="H11">
        <v>32.097009999999997</v>
      </c>
      <c r="I11">
        <v>28.077010000000001</v>
      </c>
      <c r="J11">
        <v>29.00217</v>
      </c>
      <c r="K11">
        <v>27.81138</v>
      </c>
      <c r="L11">
        <v>29.270029999999998</v>
      </c>
      <c r="M11">
        <v>28.540400000000002</v>
      </c>
      <c r="N11" t="s">
        <v>253</v>
      </c>
      <c r="O11" t="s">
        <v>253</v>
      </c>
    </row>
    <row r="12" spans="1:15" x14ac:dyDescent="0.25">
      <c r="A12" s="58" t="str">
        <f t="shared" si="0"/>
        <v>All malignant (excl NMSC)11</v>
      </c>
      <c r="B12" t="s">
        <v>259</v>
      </c>
      <c r="C12" t="s">
        <v>109</v>
      </c>
      <c r="D12">
        <v>11</v>
      </c>
      <c r="G12">
        <v>37932</v>
      </c>
      <c r="I12">
        <v>28.085149999999999</v>
      </c>
      <c r="J12">
        <v>28.99409</v>
      </c>
      <c r="K12">
        <v>27.824149999999999</v>
      </c>
      <c r="L12">
        <v>29.257239999999999</v>
      </c>
    </row>
    <row r="13" spans="1:15" x14ac:dyDescent="0.25">
      <c r="A13" s="58" t="str">
        <f t="shared" si="0"/>
        <v>All malignant (excl NMSC)12</v>
      </c>
      <c r="B13" t="s">
        <v>259</v>
      </c>
      <c r="C13" t="s">
        <v>109</v>
      </c>
      <c r="D13">
        <v>12</v>
      </c>
      <c r="E13" t="s">
        <v>188</v>
      </c>
      <c r="F13" t="s">
        <v>300</v>
      </c>
      <c r="G13">
        <v>39618</v>
      </c>
      <c r="H13">
        <v>29.373010000000001</v>
      </c>
      <c r="I13">
        <v>28.094950000000001</v>
      </c>
      <c r="J13">
        <v>28.98434</v>
      </c>
      <c r="K13">
        <v>27.83954</v>
      </c>
      <c r="L13">
        <v>29.241810000000001</v>
      </c>
      <c r="M13">
        <v>28.540400000000002</v>
      </c>
      <c r="N13" t="s">
        <v>253</v>
      </c>
      <c r="O13" t="s">
        <v>253</v>
      </c>
    </row>
    <row r="14" spans="1:15" x14ac:dyDescent="0.25">
      <c r="A14" s="58" t="str">
        <f t="shared" si="0"/>
        <v>All malignant (excl NMSC)13</v>
      </c>
      <c r="B14" t="s">
        <v>259</v>
      </c>
      <c r="C14" t="s">
        <v>109</v>
      </c>
      <c r="D14">
        <v>13</v>
      </c>
      <c r="E14" t="s">
        <v>206</v>
      </c>
      <c r="F14" t="s">
        <v>304</v>
      </c>
      <c r="G14">
        <v>43541</v>
      </c>
      <c r="H14">
        <v>30.814630000000001</v>
      </c>
      <c r="I14">
        <v>28.11553</v>
      </c>
      <c r="J14">
        <v>28.963909999999998</v>
      </c>
      <c r="K14">
        <v>27.871849999999998</v>
      </c>
      <c r="L14">
        <v>29.20946</v>
      </c>
      <c r="M14">
        <v>28.540400000000002</v>
      </c>
      <c r="N14" t="s">
        <v>253</v>
      </c>
      <c r="O14" t="s">
        <v>253</v>
      </c>
    </row>
    <row r="15" spans="1:15" x14ac:dyDescent="0.25">
      <c r="A15" s="58" t="str">
        <f t="shared" si="0"/>
        <v>All malignant (excl NMSC)14</v>
      </c>
      <c r="B15" t="s">
        <v>259</v>
      </c>
      <c r="C15" t="s">
        <v>109</v>
      </c>
      <c r="D15">
        <v>14</v>
      </c>
      <c r="E15" t="s">
        <v>204</v>
      </c>
      <c r="F15" t="s">
        <v>207</v>
      </c>
      <c r="G15">
        <v>44232</v>
      </c>
      <c r="H15">
        <v>29.012930000000001</v>
      </c>
      <c r="I15">
        <v>28.118860000000002</v>
      </c>
      <c r="J15">
        <v>28.96059</v>
      </c>
      <c r="K15">
        <v>27.877089999999999</v>
      </c>
      <c r="L15">
        <v>29.20421</v>
      </c>
      <c r="M15">
        <v>28.540400000000002</v>
      </c>
      <c r="N15" t="s">
        <v>253</v>
      </c>
      <c r="O15" t="s">
        <v>243</v>
      </c>
    </row>
    <row r="16" spans="1:15" x14ac:dyDescent="0.25">
      <c r="A16" s="58" t="str">
        <f t="shared" si="0"/>
        <v>All malignant (excl NMSC)15</v>
      </c>
      <c r="B16" t="s">
        <v>259</v>
      </c>
      <c r="C16" t="s">
        <v>109</v>
      </c>
      <c r="D16">
        <v>15</v>
      </c>
      <c r="E16" t="s">
        <v>190</v>
      </c>
      <c r="F16" t="s">
        <v>213</v>
      </c>
      <c r="G16">
        <v>46190</v>
      </c>
      <c r="H16">
        <v>27.391210000000001</v>
      </c>
      <c r="I16">
        <v>28.12791</v>
      </c>
      <c r="J16">
        <v>28.951599999999999</v>
      </c>
      <c r="K16">
        <v>27.891310000000001</v>
      </c>
      <c r="L16">
        <v>29.189979999999998</v>
      </c>
      <c r="M16">
        <v>28.540400000000002</v>
      </c>
      <c r="N16" t="s">
        <v>244</v>
      </c>
      <c r="O16" t="s">
        <v>244</v>
      </c>
    </row>
    <row r="17" spans="1:15" x14ac:dyDescent="0.25">
      <c r="A17" s="58" t="str">
        <f t="shared" si="0"/>
        <v>All malignant (excl NMSC)16</v>
      </c>
      <c r="B17" t="s">
        <v>259</v>
      </c>
      <c r="C17" t="s">
        <v>109</v>
      </c>
      <c r="D17">
        <v>16</v>
      </c>
      <c r="G17">
        <v>46552</v>
      </c>
      <c r="I17">
        <v>28.129519999999999</v>
      </c>
      <c r="J17">
        <v>28.950009999999999</v>
      </c>
      <c r="K17">
        <v>27.893830000000001</v>
      </c>
      <c r="L17">
        <v>29.187449999999998</v>
      </c>
    </row>
    <row r="18" spans="1:15" x14ac:dyDescent="0.25">
      <c r="A18" s="58" t="str">
        <f t="shared" si="0"/>
        <v>All malignant (excl NMSC)17</v>
      </c>
      <c r="B18" t="s">
        <v>259</v>
      </c>
      <c r="C18" t="s">
        <v>109</v>
      </c>
      <c r="D18">
        <v>17</v>
      </c>
      <c r="E18" t="s">
        <v>201</v>
      </c>
      <c r="F18" t="s">
        <v>184</v>
      </c>
      <c r="G18">
        <v>48422</v>
      </c>
      <c r="H18">
        <v>27.409030000000001</v>
      </c>
      <c r="I18">
        <v>28.137540000000001</v>
      </c>
      <c r="J18">
        <v>28.942029999999999</v>
      </c>
      <c r="K18">
        <v>27.90643</v>
      </c>
      <c r="L18">
        <v>29.17483</v>
      </c>
      <c r="M18">
        <v>28.540400000000002</v>
      </c>
      <c r="N18" t="s">
        <v>244</v>
      </c>
      <c r="O18" t="s">
        <v>244</v>
      </c>
    </row>
    <row r="19" spans="1:15" x14ac:dyDescent="0.25">
      <c r="A19" s="58" t="str">
        <f t="shared" si="0"/>
        <v>All malignant (excl NMSC)18</v>
      </c>
      <c r="B19" t="s">
        <v>259</v>
      </c>
      <c r="C19" t="s">
        <v>109</v>
      </c>
      <c r="D19">
        <v>18</v>
      </c>
      <c r="E19" t="s">
        <v>200</v>
      </c>
      <c r="F19" t="s">
        <v>220</v>
      </c>
      <c r="G19">
        <v>48437</v>
      </c>
      <c r="H19">
        <v>28.27384</v>
      </c>
      <c r="I19">
        <v>28.137609999999999</v>
      </c>
      <c r="J19">
        <v>28.941970000000001</v>
      </c>
      <c r="K19">
        <v>27.90653</v>
      </c>
      <c r="L19">
        <v>29.17473</v>
      </c>
      <c r="M19">
        <v>28.540400000000002</v>
      </c>
      <c r="N19" t="s">
        <v>243</v>
      </c>
      <c r="O19" t="s">
        <v>243</v>
      </c>
    </row>
    <row r="20" spans="1:15" x14ac:dyDescent="0.25">
      <c r="A20" s="58" t="str">
        <f t="shared" si="0"/>
        <v>All malignant (excl NMSC)19</v>
      </c>
      <c r="B20" t="s">
        <v>259</v>
      </c>
      <c r="C20" t="s">
        <v>109</v>
      </c>
      <c r="D20">
        <v>19</v>
      </c>
      <c r="E20" t="s">
        <v>197</v>
      </c>
      <c r="F20" t="s">
        <v>221</v>
      </c>
      <c r="G20">
        <v>53988</v>
      </c>
      <c r="H20">
        <v>26.742979999999999</v>
      </c>
      <c r="I20">
        <v>28.158909999999999</v>
      </c>
      <c r="J20">
        <v>28.92079</v>
      </c>
      <c r="K20">
        <v>27.939990000000002</v>
      </c>
      <c r="L20">
        <v>29.14123</v>
      </c>
      <c r="M20">
        <v>28.540400000000002</v>
      </c>
      <c r="N20" t="s">
        <v>244</v>
      </c>
      <c r="O20" t="s">
        <v>244</v>
      </c>
    </row>
    <row r="21" spans="1:15" x14ac:dyDescent="0.25">
      <c r="A21" s="58" t="str">
        <f t="shared" si="0"/>
        <v>All malignant (excl NMSC)20</v>
      </c>
      <c r="B21" t="s">
        <v>259</v>
      </c>
      <c r="C21" t="s">
        <v>109</v>
      </c>
      <c r="D21">
        <v>20</v>
      </c>
      <c r="G21">
        <v>55172</v>
      </c>
      <c r="I21">
        <v>28.163029999999999</v>
      </c>
      <c r="J21">
        <v>28.916699999999999</v>
      </c>
      <c r="K21">
        <v>27.946459999999998</v>
      </c>
      <c r="L21">
        <v>29.134740000000001</v>
      </c>
    </row>
    <row r="22" spans="1:15" x14ac:dyDescent="0.25">
      <c r="A22" s="58" t="str">
        <f t="shared" si="0"/>
        <v>All malignant (excl NMSC)21</v>
      </c>
      <c r="B22" t="s">
        <v>259</v>
      </c>
      <c r="C22" t="s">
        <v>109</v>
      </c>
      <c r="D22">
        <v>21</v>
      </c>
      <c r="E22" t="s">
        <v>202</v>
      </c>
      <c r="F22" t="s">
        <v>219</v>
      </c>
      <c r="G22">
        <v>58549</v>
      </c>
      <c r="H22">
        <v>27.59911</v>
      </c>
      <c r="I22">
        <v>28.17409</v>
      </c>
      <c r="J22">
        <v>28.90569</v>
      </c>
      <c r="K22">
        <v>27.963840000000001</v>
      </c>
      <c r="L22">
        <v>29.117339999999999</v>
      </c>
      <c r="M22">
        <v>28.540400000000002</v>
      </c>
      <c r="N22" t="s">
        <v>244</v>
      </c>
      <c r="O22" t="s">
        <v>244</v>
      </c>
    </row>
    <row r="23" spans="1:15" x14ac:dyDescent="0.25">
      <c r="A23" s="58" t="str">
        <f t="shared" si="0"/>
        <v>All malignant (excl NMSC)22</v>
      </c>
      <c r="B23" t="s">
        <v>259</v>
      </c>
      <c r="C23" t="s">
        <v>109</v>
      </c>
      <c r="D23">
        <v>22</v>
      </c>
      <c r="G23">
        <v>63792</v>
      </c>
      <c r="I23">
        <v>28.18948</v>
      </c>
      <c r="J23">
        <v>28.89039</v>
      </c>
      <c r="K23">
        <v>27.988040000000002</v>
      </c>
      <c r="L23">
        <v>29.093109999999999</v>
      </c>
    </row>
    <row r="24" spans="1:15" x14ac:dyDescent="0.25">
      <c r="A24" s="58" t="str">
        <f t="shared" si="0"/>
        <v>All malignant (excl NMSC)23</v>
      </c>
      <c r="B24" t="s">
        <v>259</v>
      </c>
      <c r="C24" t="s">
        <v>109</v>
      </c>
      <c r="D24">
        <v>23</v>
      </c>
      <c r="E24" t="s">
        <v>193</v>
      </c>
      <c r="F24" t="s">
        <v>173</v>
      </c>
      <c r="G24">
        <v>68453</v>
      </c>
      <c r="H24">
        <v>28.77449</v>
      </c>
      <c r="I24">
        <v>28.20166</v>
      </c>
      <c r="J24">
        <v>28.878270000000001</v>
      </c>
      <c r="K24">
        <v>28.007159999999999</v>
      </c>
      <c r="L24">
        <v>29.07396</v>
      </c>
      <c r="M24">
        <v>28.540400000000002</v>
      </c>
      <c r="N24" t="s">
        <v>243</v>
      </c>
      <c r="O24" t="s">
        <v>243</v>
      </c>
    </row>
    <row r="25" spans="1:15" x14ac:dyDescent="0.25">
      <c r="A25" s="58" t="str">
        <f t="shared" si="0"/>
        <v>All malignant (excl NMSC)24</v>
      </c>
      <c r="B25" t="s">
        <v>259</v>
      </c>
      <c r="C25" t="s">
        <v>109</v>
      </c>
      <c r="D25">
        <v>24</v>
      </c>
      <c r="G25">
        <v>72412</v>
      </c>
      <c r="I25">
        <v>28.21106</v>
      </c>
      <c r="J25">
        <v>28.868919999999999</v>
      </c>
      <c r="K25">
        <v>28.021940000000001</v>
      </c>
      <c r="L25">
        <v>29.059170000000002</v>
      </c>
    </row>
    <row r="26" spans="1:15" x14ac:dyDescent="0.25">
      <c r="A26" s="58" t="str">
        <f t="shared" si="0"/>
        <v>All malignant (excl NMSC)25</v>
      </c>
      <c r="B26" t="s">
        <v>259</v>
      </c>
      <c r="C26" t="s">
        <v>109</v>
      </c>
      <c r="D26">
        <v>25</v>
      </c>
      <c r="G26">
        <v>81032</v>
      </c>
      <c r="I26">
        <v>28.229089999999999</v>
      </c>
      <c r="J26">
        <v>28.85098</v>
      </c>
      <c r="K26">
        <v>28.050280000000001</v>
      </c>
      <c r="L26">
        <v>29.03079</v>
      </c>
    </row>
    <row r="27" spans="1:15" x14ac:dyDescent="0.25">
      <c r="A27" s="58" t="str">
        <f t="shared" si="0"/>
        <v>All malignant (excl NMSC)26</v>
      </c>
      <c r="B27" t="s">
        <v>259</v>
      </c>
      <c r="C27" t="s">
        <v>109</v>
      </c>
      <c r="D27">
        <v>26</v>
      </c>
      <c r="G27">
        <v>89652</v>
      </c>
      <c r="I27">
        <v>28.244450000000001</v>
      </c>
      <c r="J27">
        <v>28.83569</v>
      </c>
      <c r="K27">
        <v>28.07443</v>
      </c>
      <c r="L27">
        <v>29.006609999999998</v>
      </c>
    </row>
    <row r="28" spans="1:15" x14ac:dyDescent="0.25">
      <c r="A28" s="58" t="str">
        <f t="shared" si="0"/>
        <v>All malignant (excl NMSC)27</v>
      </c>
      <c r="B28" t="s">
        <v>259</v>
      </c>
      <c r="C28" t="s">
        <v>109</v>
      </c>
      <c r="D28">
        <v>27</v>
      </c>
      <c r="E28" t="s">
        <v>192</v>
      </c>
      <c r="F28" t="s">
        <v>185</v>
      </c>
      <c r="G28">
        <v>95373</v>
      </c>
      <c r="H28">
        <v>27.84226</v>
      </c>
      <c r="I28">
        <v>28.25348</v>
      </c>
      <c r="J28">
        <v>28.826699999999999</v>
      </c>
      <c r="K28">
        <v>28.088619999999999</v>
      </c>
      <c r="L28">
        <v>28.99241</v>
      </c>
      <c r="M28">
        <v>28.540400000000002</v>
      </c>
      <c r="N28" t="s">
        <v>244</v>
      </c>
      <c r="O28" t="s">
        <v>244</v>
      </c>
    </row>
    <row r="29" spans="1:15" x14ac:dyDescent="0.25">
      <c r="A29" s="58" t="str">
        <f t="shared" si="0"/>
        <v>All malignant (excl NMSC)28</v>
      </c>
      <c r="B29" t="s">
        <v>259</v>
      </c>
      <c r="C29" t="s">
        <v>109</v>
      </c>
      <c r="D29">
        <v>28</v>
      </c>
      <c r="G29">
        <v>98272</v>
      </c>
      <c r="I29">
        <v>28.257739999999998</v>
      </c>
      <c r="J29">
        <v>28.82245</v>
      </c>
      <c r="K29">
        <v>28.09534</v>
      </c>
      <c r="L29">
        <v>28.985690000000002</v>
      </c>
    </row>
    <row r="30" spans="1:15" x14ac:dyDescent="0.25">
      <c r="A30" s="58" t="str">
        <f t="shared" si="0"/>
        <v>All malignant (excl NMSC)29</v>
      </c>
      <c r="B30" t="s">
        <v>259</v>
      </c>
      <c r="C30" t="s">
        <v>109</v>
      </c>
      <c r="D30">
        <v>29</v>
      </c>
      <c r="G30">
        <v>106892</v>
      </c>
      <c r="I30">
        <v>28.269390000000001</v>
      </c>
      <c r="J30">
        <v>28.810849999999999</v>
      </c>
      <c r="K30">
        <v>28.11365</v>
      </c>
      <c r="L30">
        <v>28.967359999999999</v>
      </c>
    </row>
    <row r="31" spans="1:15" x14ac:dyDescent="0.25">
      <c r="A31" s="58" t="str">
        <f t="shared" si="0"/>
        <v>All malignant (excl NMSC)30</v>
      </c>
      <c r="B31" t="s">
        <v>259</v>
      </c>
      <c r="C31" t="s">
        <v>109</v>
      </c>
      <c r="D31">
        <v>30</v>
      </c>
      <c r="E31" t="s">
        <v>194</v>
      </c>
      <c r="F31" t="s">
        <v>174</v>
      </c>
      <c r="G31">
        <v>107712</v>
      </c>
      <c r="H31">
        <v>28.579920000000001</v>
      </c>
      <c r="I31">
        <v>28.270430000000001</v>
      </c>
      <c r="J31">
        <v>28.809819999999998</v>
      </c>
      <c r="K31">
        <v>28.115279999999998</v>
      </c>
      <c r="L31">
        <v>28.965730000000001</v>
      </c>
      <c r="M31">
        <v>28.540400000000002</v>
      </c>
      <c r="N31" t="s">
        <v>243</v>
      </c>
      <c r="O31" t="s">
        <v>243</v>
      </c>
    </row>
    <row r="32" spans="1:15" x14ac:dyDescent="0.25">
      <c r="A32" s="58" t="str">
        <f t="shared" si="0"/>
        <v>All malignant (excl NMSC)31</v>
      </c>
      <c r="B32" t="s">
        <v>259</v>
      </c>
      <c r="C32" t="s">
        <v>109</v>
      </c>
      <c r="D32">
        <v>31</v>
      </c>
      <c r="G32">
        <v>115512</v>
      </c>
      <c r="I32">
        <v>28.279710000000001</v>
      </c>
      <c r="J32">
        <v>28.80057</v>
      </c>
      <c r="K32">
        <v>28.12988</v>
      </c>
      <c r="L32">
        <v>28.95111</v>
      </c>
    </row>
    <row r="33" spans="1:15" x14ac:dyDescent="0.25">
      <c r="A33" s="58" t="str">
        <f t="shared" si="0"/>
        <v>Bladder1</v>
      </c>
      <c r="B33" t="s">
        <v>259</v>
      </c>
      <c r="C33" t="s">
        <v>1</v>
      </c>
      <c r="D33">
        <v>1</v>
      </c>
      <c r="G33">
        <v>569</v>
      </c>
      <c r="I33">
        <v>30.47578</v>
      </c>
      <c r="J33">
        <v>38.286580000000001</v>
      </c>
      <c r="K33">
        <v>28.285530000000001</v>
      </c>
      <c r="L33">
        <v>40.583599999999997</v>
      </c>
    </row>
    <row r="34" spans="1:15" x14ac:dyDescent="0.25">
      <c r="A34" s="58" t="str">
        <f t="shared" si="0"/>
        <v>Bladder2</v>
      </c>
      <c r="B34" t="s">
        <v>259</v>
      </c>
      <c r="C34" t="s">
        <v>1</v>
      </c>
      <c r="D34">
        <v>2</v>
      </c>
      <c r="E34" t="s">
        <v>195</v>
      </c>
      <c r="F34" t="s">
        <v>181</v>
      </c>
      <c r="G34">
        <v>595</v>
      </c>
      <c r="H34">
        <v>19.83193</v>
      </c>
      <c r="I34">
        <v>30.56682</v>
      </c>
      <c r="J34">
        <v>38.204160000000002</v>
      </c>
      <c r="K34">
        <v>28.420369999999998</v>
      </c>
      <c r="L34">
        <v>40.45158</v>
      </c>
      <c r="M34">
        <v>34.444020000000002</v>
      </c>
      <c r="N34" t="s">
        <v>244</v>
      </c>
      <c r="O34" t="s">
        <v>244</v>
      </c>
    </row>
    <row r="35" spans="1:15" x14ac:dyDescent="0.25">
      <c r="A35" s="58" t="str">
        <f t="shared" si="0"/>
        <v>Bladder3</v>
      </c>
      <c r="B35" t="s">
        <v>259</v>
      </c>
      <c r="C35" t="s">
        <v>1</v>
      </c>
      <c r="D35">
        <v>3</v>
      </c>
      <c r="G35">
        <v>829</v>
      </c>
      <c r="I35">
        <v>31.16581</v>
      </c>
      <c r="J35">
        <v>37.635170000000002</v>
      </c>
      <c r="K35">
        <v>29.339490000000001</v>
      </c>
      <c r="L35">
        <v>39.535150000000002</v>
      </c>
    </row>
    <row r="36" spans="1:15" x14ac:dyDescent="0.25">
      <c r="A36" s="58" t="str">
        <f t="shared" si="0"/>
        <v>Bladder4</v>
      </c>
      <c r="B36" t="s">
        <v>259</v>
      </c>
      <c r="C36" t="s">
        <v>1</v>
      </c>
      <c r="D36">
        <v>4</v>
      </c>
      <c r="E36" t="s">
        <v>189</v>
      </c>
      <c r="F36" t="s">
        <v>214</v>
      </c>
      <c r="G36">
        <v>842</v>
      </c>
      <c r="H36">
        <v>39.429929999999999</v>
      </c>
      <c r="I36">
        <v>31.191590000000001</v>
      </c>
      <c r="J36">
        <v>37.61253</v>
      </c>
      <c r="K36">
        <v>29.378309999999999</v>
      </c>
      <c r="L36">
        <v>39.496470000000002</v>
      </c>
      <c r="M36">
        <v>34.444020000000002</v>
      </c>
      <c r="N36" t="s">
        <v>253</v>
      </c>
      <c r="O36" t="s">
        <v>243</v>
      </c>
    </row>
    <row r="37" spans="1:15" x14ac:dyDescent="0.25">
      <c r="A37" s="58" t="str">
        <f t="shared" si="0"/>
        <v>Bladder5</v>
      </c>
      <c r="B37" t="s">
        <v>259</v>
      </c>
      <c r="C37" t="s">
        <v>1</v>
      </c>
      <c r="D37">
        <v>5</v>
      </c>
      <c r="E37" t="s">
        <v>191</v>
      </c>
      <c r="F37" t="s">
        <v>245</v>
      </c>
      <c r="G37">
        <v>873</v>
      </c>
      <c r="H37">
        <v>21.534939999999999</v>
      </c>
      <c r="I37">
        <v>31.251339999999999</v>
      </c>
      <c r="J37">
        <v>37.555750000000003</v>
      </c>
      <c r="K37">
        <v>29.469550000000002</v>
      </c>
      <c r="L37">
        <v>39.403179999999999</v>
      </c>
      <c r="M37">
        <v>34.444020000000002</v>
      </c>
      <c r="N37" t="s">
        <v>244</v>
      </c>
      <c r="O37" t="s">
        <v>244</v>
      </c>
    </row>
    <row r="38" spans="1:15" x14ac:dyDescent="0.25">
      <c r="A38" s="58" t="str">
        <f t="shared" si="0"/>
        <v>Bladder6</v>
      </c>
      <c r="B38" t="s">
        <v>259</v>
      </c>
      <c r="C38" t="s">
        <v>1</v>
      </c>
      <c r="D38">
        <v>6</v>
      </c>
      <c r="E38" t="s">
        <v>205</v>
      </c>
      <c r="F38" t="s">
        <v>303</v>
      </c>
      <c r="G38">
        <v>939</v>
      </c>
      <c r="H38">
        <v>33.759320000000002</v>
      </c>
      <c r="I38">
        <v>31.366219999999998</v>
      </c>
      <c r="J38">
        <v>37.44661</v>
      </c>
      <c r="K38">
        <v>29.647220000000001</v>
      </c>
      <c r="L38">
        <v>39.228610000000003</v>
      </c>
      <c r="M38">
        <v>34.444020000000002</v>
      </c>
      <c r="N38" t="s">
        <v>243</v>
      </c>
      <c r="O38" t="s">
        <v>243</v>
      </c>
    </row>
    <row r="39" spans="1:15" x14ac:dyDescent="0.25">
      <c r="A39" s="58" t="str">
        <f t="shared" si="0"/>
        <v>Bladder7</v>
      </c>
      <c r="B39" t="s">
        <v>259</v>
      </c>
      <c r="C39" t="s">
        <v>1</v>
      </c>
      <c r="D39">
        <v>7</v>
      </c>
      <c r="E39" t="s">
        <v>198</v>
      </c>
      <c r="F39" t="s">
        <v>183</v>
      </c>
      <c r="G39">
        <v>972</v>
      </c>
      <c r="H39">
        <v>37.551439999999999</v>
      </c>
      <c r="I39">
        <v>31.419630000000002</v>
      </c>
      <c r="J39">
        <v>37.395890000000001</v>
      </c>
      <c r="K39">
        <v>29.73199</v>
      </c>
      <c r="L39">
        <v>39.147100000000002</v>
      </c>
      <c r="M39">
        <v>34.444020000000002</v>
      </c>
      <c r="N39" t="s">
        <v>253</v>
      </c>
      <c r="O39" t="s">
        <v>243</v>
      </c>
    </row>
    <row r="40" spans="1:15" x14ac:dyDescent="0.25">
      <c r="A40" s="58" t="str">
        <f t="shared" si="0"/>
        <v>Bladder8</v>
      </c>
      <c r="B40" t="s">
        <v>259</v>
      </c>
      <c r="C40" t="s">
        <v>1</v>
      </c>
      <c r="D40">
        <v>8</v>
      </c>
      <c r="E40" t="s">
        <v>203</v>
      </c>
      <c r="F40" t="s">
        <v>216</v>
      </c>
      <c r="G40">
        <v>1002</v>
      </c>
      <c r="H40">
        <v>43.313369999999999</v>
      </c>
      <c r="I40">
        <v>31.46603</v>
      </c>
      <c r="J40">
        <v>37.351500000000001</v>
      </c>
      <c r="K40">
        <v>29.800619999999999</v>
      </c>
      <c r="L40">
        <v>39.076270000000001</v>
      </c>
      <c r="M40">
        <v>34.444020000000002</v>
      </c>
      <c r="N40" t="s">
        <v>253</v>
      </c>
      <c r="O40" t="s">
        <v>253</v>
      </c>
    </row>
    <row r="41" spans="1:15" x14ac:dyDescent="0.25">
      <c r="A41" s="58" t="str">
        <f t="shared" si="0"/>
        <v>Bladder9</v>
      </c>
      <c r="B41" t="s">
        <v>259</v>
      </c>
      <c r="C41" t="s">
        <v>1</v>
      </c>
      <c r="D41">
        <v>9</v>
      </c>
      <c r="E41" t="s">
        <v>199</v>
      </c>
      <c r="F41" t="s">
        <v>179</v>
      </c>
      <c r="G41">
        <v>1032</v>
      </c>
      <c r="H41">
        <v>43.992249999999999</v>
      </c>
      <c r="I41">
        <v>31.510490000000001</v>
      </c>
      <c r="J41">
        <v>37.30838</v>
      </c>
      <c r="K41">
        <v>29.86909</v>
      </c>
      <c r="L41">
        <v>39.008540000000004</v>
      </c>
      <c r="M41">
        <v>34.444020000000002</v>
      </c>
      <c r="N41" t="s">
        <v>253</v>
      </c>
      <c r="O41" t="s">
        <v>253</v>
      </c>
    </row>
    <row r="42" spans="1:15" x14ac:dyDescent="0.25">
      <c r="A42" s="58" t="str">
        <f t="shared" si="0"/>
        <v>Bladder10</v>
      </c>
      <c r="B42" t="s">
        <v>259</v>
      </c>
      <c r="C42" t="s">
        <v>1</v>
      </c>
      <c r="D42">
        <v>10</v>
      </c>
      <c r="E42" t="s">
        <v>206</v>
      </c>
      <c r="F42" t="s">
        <v>304</v>
      </c>
      <c r="G42">
        <v>1083</v>
      </c>
      <c r="H42">
        <v>29.824560000000002</v>
      </c>
      <c r="I42">
        <v>31.58192</v>
      </c>
      <c r="J42">
        <v>37.242080000000001</v>
      </c>
      <c r="K42">
        <v>29.977910000000001</v>
      </c>
      <c r="L42">
        <v>38.89949</v>
      </c>
      <c r="M42">
        <v>34.444020000000002</v>
      </c>
      <c r="N42" t="s">
        <v>244</v>
      </c>
      <c r="O42" t="s">
        <v>244</v>
      </c>
    </row>
    <row r="43" spans="1:15" x14ac:dyDescent="0.25">
      <c r="A43" s="58" t="str">
        <f t="shared" si="0"/>
        <v>Bladder11</v>
      </c>
      <c r="B43" t="s">
        <v>259</v>
      </c>
      <c r="C43" t="s">
        <v>1</v>
      </c>
      <c r="D43">
        <v>11</v>
      </c>
      <c r="G43">
        <v>1089</v>
      </c>
      <c r="I43">
        <v>31.59</v>
      </c>
      <c r="J43">
        <v>37.23462</v>
      </c>
      <c r="K43">
        <v>29.99006</v>
      </c>
      <c r="L43">
        <v>38.887680000000003</v>
      </c>
    </row>
    <row r="44" spans="1:15" x14ac:dyDescent="0.25">
      <c r="A44" s="58" t="str">
        <f t="shared" si="0"/>
        <v>Bladder12</v>
      </c>
      <c r="B44" t="s">
        <v>259</v>
      </c>
      <c r="C44" t="s">
        <v>1</v>
      </c>
      <c r="D44">
        <v>12</v>
      </c>
      <c r="E44" t="s">
        <v>196</v>
      </c>
      <c r="F44" t="s">
        <v>215</v>
      </c>
      <c r="G44">
        <v>1092</v>
      </c>
      <c r="H44">
        <v>30.494499999999999</v>
      </c>
      <c r="I44">
        <v>31.594010000000001</v>
      </c>
      <c r="J44">
        <v>37.230809999999998</v>
      </c>
      <c r="K44">
        <v>29.996130000000001</v>
      </c>
      <c r="L44">
        <v>38.881549999999997</v>
      </c>
      <c r="M44">
        <v>34.444020000000002</v>
      </c>
      <c r="N44" t="s">
        <v>244</v>
      </c>
      <c r="O44" t="s">
        <v>243</v>
      </c>
    </row>
    <row r="45" spans="1:15" x14ac:dyDescent="0.25">
      <c r="A45" s="58" t="str">
        <f t="shared" si="0"/>
        <v>Bladder13</v>
      </c>
      <c r="B45" t="s">
        <v>259</v>
      </c>
      <c r="C45" t="s">
        <v>1</v>
      </c>
      <c r="D45">
        <v>13</v>
      </c>
      <c r="E45" t="s">
        <v>188</v>
      </c>
      <c r="F45" t="s">
        <v>300</v>
      </c>
      <c r="G45">
        <v>1183</v>
      </c>
      <c r="H45">
        <v>36.01014</v>
      </c>
      <c r="I45">
        <v>31.706600000000002</v>
      </c>
      <c r="J45">
        <v>37.122050000000002</v>
      </c>
      <c r="K45">
        <v>30.1723</v>
      </c>
      <c r="L45">
        <v>38.70655</v>
      </c>
      <c r="M45">
        <v>34.444020000000002</v>
      </c>
      <c r="N45" t="s">
        <v>243</v>
      </c>
      <c r="O45" t="s">
        <v>243</v>
      </c>
    </row>
    <row r="46" spans="1:15" x14ac:dyDescent="0.25">
      <c r="A46" s="58" t="str">
        <f t="shared" si="0"/>
        <v>Bladder14</v>
      </c>
      <c r="B46" t="s">
        <v>259</v>
      </c>
      <c r="C46" t="s">
        <v>1</v>
      </c>
      <c r="D46">
        <v>14</v>
      </c>
      <c r="E46" t="s">
        <v>204</v>
      </c>
      <c r="F46" t="s">
        <v>207</v>
      </c>
      <c r="G46">
        <v>1261</v>
      </c>
      <c r="H46">
        <v>34.496429999999997</v>
      </c>
      <c r="I46">
        <v>31.79355</v>
      </c>
      <c r="J46">
        <v>37.038460000000001</v>
      </c>
      <c r="K46">
        <v>30.305910000000001</v>
      </c>
      <c r="L46">
        <v>38.573920000000001</v>
      </c>
      <c r="M46">
        <v>34.444020000000002</v>
      </c>
      <c r="N46" t="s">
        <v>243</v>
      </c>
      <c r="O46" t="s">
        <v>243</v>
      </c>
    </row>
    <row r="47" spans="1:15" x14ac:dyDescent="0.25">
      <c r="A47" s="58" t="str">
        <f t="shared" si="0"/>
        <v>Bladder15</v>
      </c>
      <c r="B47" t="s">
        <v>259</v>
      </c>
      <c r="C47" t="s">
        <v>1</v>
      </c>
      <c r="D47">
        <v>15</v>
      </c>
      <c r="E47" t="s">
        <v>190</v>
      </c>
      <c r="F47" t="s">
        <v>213</v>
      </c>
      <c r="G47">
        <v>1332</v>
      </c>
      <c r="H47">
        <v>33.633629999999997</v>
      </c>
      <c r="I47">
        <v>31.86514</v>
      </c>
      <c r="J47">
        <v>36.969940000000001</v>
      </c>
      <c r="K47">
        <v>30.41771</v>
      </c>
      <c r="L47">
        <v>38.462319999999998</v>
      </c>
      <c r="M47">
        <v>34.444020000000002</v>
      </c>
      <c r="N47" t="s">
        <v>243</v>
      </c>
      <c r="O47" t="s">
        <v>243</v>
      </c>
    </row>
    <row r="48" spans="1:15" x14ac:dyDescent="0.25">
      <c r="A48" s="58" t="str">
        <f t="shared" si="0"/>
        <v>Bladder16</v>
      </c>
      <c r="B48" t="s">
        <v>259</v>
      </c>
      <c r="C48" t="s">
        <v>1</v>
      </c>
      <c r="D48">
        <v>16</v>
      </c>
      <c r="E48" t="s">
        <v>201</v>
      </c>
      <c r="F48" t="s">
        <v>184</v>
      </c>
      <c r="G48">
        <v>1341</v>
      </c>
      <c r="H48">
        <v>38.105890000000002</v>
      </c>
      <c r="I48">
        <v>31.873909999999999</v>
      </c>
      <c r="J48">
        <v>36.961460000000002</v>
      </c>
      <c r="K48">
        <v>30.431640000000002</v>
      </c>
      <c r="L48">
        <v>38.449019999999997</v>
      </c>
      <c r="M48">
        <v>34.444020000000002</v>
      </c>
      <c r="N48" t="s">
        <v>253</v>
      </c>
      <c r="O48" t="s">
        <v>243</v>
      </c>
    </row>
    <row r="49" spans="1:15" x14ac:dyDescent="0.25">
      <c r="A49" s="58" t="str">
        <f t="shared" si="0"/>
        <v>Bladder17</v>
      </c>
      <c r="B49" t="s">
        <v>259</v>
      </c>
      <c r="C49" t="s">
        <v>1</v>
      </c>
      <c r="D49">
        <v>17</v>
      </c>
      <c r="G49">
        <v>1349</v>
      </c>
      <c r="I49">
        <v>31.882290000000001</v>
      </c>
      <c r="J49">
        <v>36.954149999999998</v>
      </c>
      <c r="K49">
        <v>30.442679999999999</v>
      </c>
      <c r="L49">
        <v>38.437199999999997</v>
      </c>
    </row>
    <row r="50" spans="1:15" x14ac:dyDescent="0.25">
      <c r="A50" s="58" t="str">
        <f t="shared" si="0"/>
        <v>Bladder18</v>
      </c>
      <c r="B50" t="s">
        <v>259</v>
      </c>
      <c r="C50" t="s">
        <v>1</v>
      </c>
      <c r="D50">
        <v>18</v>
      </c>
      <c r="E50" t="s">
        <v>200</v>
      </c>
      <c r="F50" t="s">
        <v>220</v>
      </c>
      <c r="G50">
        <v>1462</v>
      </c>
      <c r="H50">
        <v>29.958960000000001</v>
      </c>
      <c r="I50">
        <v>31.983689999999999</v>
      </c>
      <c r="J50">
        <v>36.85575</v>
      </c>
      <c r="K50">
        <v>30.600380000000001</v>
      </c>
      <c r="L50">
        <v>38.279870000000003</v>
      </c>
      <c r="M50">
        <v>34.444020000000002</v>
      </c>
      <c r="N50" t="s">
        <v>244</v>
      </c>
      <c r="O50" t="s">
        <v>244</v>
      </c>
    </row>
    <row r="51" spans="1:15" x14ac:dyDescent="0.25">
      <c r="A51" s="58" t="str">
        <f t="shared" si="0"/>
        <v>Bladder19</v>
      </c>
      <c r="B51" t="s">
        <v>259</v>
      </c>
      <c r="C51" t="s">
        <v>1</v>
      </c>
      <c r="D51">
        <v>19</v>
      </c>
      <c r="E51" t="s">
        <v>197</v>
      </c>
      <c r="F51" t="s">
        <v>221</v>
      </c>
      <c r="G51">
        <v>1572</v>
      </c>
      <c r="H51">
        <v>34.414760000000001</v>
      </c>
      <c r="I51">
        <v>32.072490000000002</v>
      </c>
      <c r="J51">
        <v>36.77028</v>
      </c>
      <c r="K51">
        <v>30.737780000000001</v>
      </c>
      <c r="L51">
        <v>38.143459999999997</v>
      </c>
      <c r="M51">
        <v>34.444020000000002</v>
      </c>
      <c r="N51" t="s">
        <v>243</v>
      </c>
      <c r="O51" t="s">
        <v>243</v>
      </c>
    </row>
    <row r="52" spans="1:15" x14ac:dyDescent="0.25">
      <c r="A52" s="58" t="str">
        <f t="shared" si="0"/>
        <v>Bladder20</v>
      </c>
      <c r="B52" t="s">
        <v>259</v>
      </c>
      <c r="C52" t="s">
        <v>1</v>
      </c>
      <c r="D52">
        <v>20</v>
      </c>
      <c r="G52">
        <v>1609</v>
      </c>
      <c r="I52">
        <v>32.099850000000004</v>
      </c>
      <c r="J52">
        <v>36.744079999999997</v>
      </c>
      <c r="K52">
        <v>30.78049</v>
      </c>
      <c r="L52">
        <v>38.099649999999997</v>
      </c>
    </row>
    <row r="53" spans="1:15" x14ac:dyDescent="0.25">
      <c r="A53" s="58" t="str">
        <f t="shared" si="0"/>
        <v>Bladder21</v>
      </c>
      <c r="B53" t="s">
        <v>259</v>
      </c>
      <c r="C53" t="s">
        <v>1</v>
      </c>
      <c r="D53">
        <v>21</v>
      </c>
      <c r="E53" t="s">
        <v>202</v>
      </c>
      <c r="F53" t="s">
        <v>219</v>
      </c>
      <c r="G53">
        <v>1648</v>
      </c>
      <c r="H53">
        <v>30.825240000000001</v>
      </c>
      <c r="I53">
        <v>32.128019999999999</v>
      </c>
      <c r="J53">
        <v>36.716700000000003</v>
      </c>
      <c r="K53">
        <v>30.82508</v>
      </c>
      <c r="L53">
        <v>38.056789999999999</v>
      </c>
      <c r="M53">
        <v>34.444020000000002</v>
      </c>
      <c r="N53" t="s">
        <v>244</v>
      </c>
      <c r="O53" t="s">
        <v>243</v>
      </c>
    </row>
    <row r="54" spans="1:15" x14ac:dyDescent="0.25">
      <c r="A54" s="58" t="str">
        <f t="shared" si="0"/>
        <v>Bladder22</v>
      </c>
      <c r="B54" t="s">
        <v>259</v>
      </c>
      <c r="C54" t="s">
        <v>1</v>
      </c>
      <c r="D54">
        <v>22</v>
      </c>
      <c r="G54">
        <v>1869</v>
      </c>
      <c r="I54">
        <v>32.270850000000003</v>
      </c>
      <c r="J54">
        <v>36.579700000000003</v>
      </c>
      <c r="K54">
        <v>31.04504</v>
      </c>
      <c r="L54">
        <v>37.836770000000001</v>
      </c>
    </row>
    <row r="55" spans="1:15" x14ac:dyDescent="0.25">
      <c r="A55" s="58" t="str">
        <f t="shared" si="0"/>
        <v>Bladder23</v>
      </c>
      <c r="B55" t="s">
        <v>259</v>
      </c>
      <c r="C55" t="s">
        <v>1</v>
      </c>
      <c r="D55">
        <v>23</v>
      </c>
      <c r="E55" t="s">
        <v>193</v>
      </c>
      <c r="F55" t="s">
        <v>173</v>
      </c>
      <c r="G55">
        <v>1971</v>
      </c>
      <c r="H55">
        <v>39.218670000000003</v>
      </c>
      <c r="I55">
        <v>32.328229999999998</v>
      </c>
      <c r="J55">
        <v>36.523899999999998</v>
      </c>
      <c r="K55">
        <v>31.134039999999999</v>
      </c>
      <c r="L55">
        <v>37.747439999999997</v>
      </c>
      <c r="M55">
        <v>34.444020000000002</v>
      </c>
      <c r="N55" t="s">
        <v>253</v>
      </c>
      <c r="O55" t="s">
        <v>253</v>
      </c>
    </row>
    <row r="56" spans="1:15" x14ac:dyDescent="0.25">
      <c r="A56" s="58" t="str">
        <f t="shared" si="0"/>
        <v>Bladder24</v>
      </c>
      <c r="B56" t="s">
        <v>259</v>
      </c>
      <c r="C56" t="s">
        <v>1</v>
      </c>
      <c r="D56">
        <v>24</v>
      </c>
      <c r="G56">
        <v>2129</v>
      </c>
      <c r="I56">
        <v>32.409230000000001</v>
      </c>
      <c r="J56">
        <v>36.445810000000002</v>
      </c>
      <c r="K56">
        <v>31.259219999999999</v>
      </c>
      <c r="L56">
        <v>37.622729999999997</v>
      </c>
    </row>
    <row r="57" spans="1:15" x14ac:dyDescent="0.25">
      <c r="A57" s="58" t="str">
        <f t="shared" si="0"/>
        <v>Bladder25</v>
      </c>
      <c r="B57" t="s">
        <v>259</v>
      </c>
      <c r="C57" t="s">
        <v>1</v>
      </c>
      <c r="D57">
        <v>25</v>
      </c>
      <c r="G57">
        <v>2389</v>
      </c>
      <c r="I57">
        <v>32.524000000000001</v>
      </c>
      <c r="J57">
        <v>36.334569999999999</v>
      </c>
      <c r="K57">
        <v>31.43816</v>
      </c>
      <c r="L57">
        <v>37.44567</v>
      </c>
    </row>
    <row r="58" spans="1:15" x14ac:dyDescent="0.25">
      <c r="A58" s="58" t="str">
        <f t="shared" si="0"/>
        <v>Bladder26</v>
      </c>
      <c r="B58" t="s">
        <v>259</v>
      </c>
      <c r="C58" t="s">
        <v>1</v>
      </c>
      <c r="D58">
        <v>26</v>
      </c>
      <c r="G58">
        <v>2649</v>
      </c>
      <c r="I58">
        <v>32.621169999999999</v>
      </c>
      <c r="J58">
        <v>36.240070000000003</v>
      </c>
      <c r="K58">
        <v>31.589279999999999</v>
      </c>
      <c r="L58">
        <v>37.294289999999997</v>
      </c>
    </row>
    <row r="59" spans="1:15" x14ac:dyDescent="0.25">
      <c r="A59" s="58" t="str">
        <f t="shared" si="0"/>
        <v>Bladder27</v>
      </c>
      <c r="B59" t="s">
        <v>259</v>
      </c>
      <c r="C59" t="s">
        <v>1</v>
      </c>
      <c r="D59">
        <v>27</v>
      </c>
      <c r="E59" t="s">
        <v>192</v>
      </c>
      <c r="F59" t="s">
        <v>185</v>
      </c>
      <c r="G59">
        <v>2817</v>
      </c>
      <c r="H59">
        <v>27.973020000000002</v>
      </c>
      <c r="I59">
        <v>32.676569999999998</v>
      </c>
      <c r="J59">
        <v>36.186410000000002</v>
      </c>
      <c r="K59">
        <v>31.675619999999999</v>
      </c>
      <c r="L59">
        <v>37.208210000000001</v>
      </c>
      <c r="M59">
        <v>34.444020000000002</v>
      </c>
      <c r="N59" t="s">
        <v>244</v>
      </c>
      <c r="O59" t="s">
        <v>244</v>
      </c>
    </row>
    <row r="60" spans="1:15" x14ac:dyDescent="0.25">
      <c r="A60" s="58" t="str">
        <f t="shared" si="0"/>
        <v>Bladder28</v>
      </c>
      <c r="B60" t="s">
        <v>259</v>
      </c>
      <c r="C60" t="s">
        <v>1</v>
      </c>
      <c r="D60">
        <v>28</v>
      </c>
      <c r="G60">
        <v>2909</v>
      </c>
      <c r="I60">
        <v>32.70496</v>
      </c>
      <c r="J60">
        <v>36.15869</v>
      </c>
      <c r="K60">
        <v>31.719809999999999</v>
      </c>
      <c r="L60">
        <v>37.164119999999997</v>
      </c>
    </row>
    <row r="61" spans="1:15" x14ac:dyDescent="0.25">
      <c r="A61" s="58" t="str">
        <f t="shared" si="0"/>
        <v>Bladder29</v>
      </c>
      <c r="B61" t="s">
        <v>259</v>
      </c>
      <c r="C61" t="s">
        <v>1</v>
      </c>
      <c r="D61">
        <v>29</v>
      </c>
      <c r="E61" t="s">
        <v>194</v>
      </c>
      <c r="F61" t="s">
        <v>174</v>
      </c>
      <c r="G61">
        <v>3153</v>
      </c>
      <c r="H61">
        <v>40.659689999999998</v>
      </c>
      <c r="I61">
        <v>32.774070000000002</v>
      </c>
      <c r="J61">
        <v>36.091369999999998</v>
      </c>
      <c r="K61">
        <v>31.827290000000001</v>
      </c>
      <c r="L61">
        <v>37.057139999999997</v>
      </c>
      <c r="M61">
        <v>34.444020000000002</v>
      </c>
      <c r="N61" t="s">
        <v>253</v>
      </c>
      <c r="O61" t="s">
        <v>253</v>
      </c>
    </row>
    <row r="62" spans="1:15" x14ac:dyDescent="0.25">
      <c r="A62" s="58" t="str">
        <f t="shared" si="0"/>
        <v>Bladder30</v>
      </c>
      <c r="B62" t="s">
        <v>259</v>
      </c>
      <c r="C62" t="s">
        <v>1</v>
      </c>
      <c r="D62">
        <v>30</v>
      </c>
      <c r="G62">
        <v>3169</v>
      </c>
      <c r="I62">
        <v>32.778379999999999</v>
      </c>
      <c r="J62">
        <v>36.08746</v>
      </c>
      <c r="K62">
        <v>31.834099999999999</v>
      </c>
      <c r="L62">
        <v>37.0503</v>
      </c>
    </row>
    <row r="63" spans="1:15" x14ac:dyDescent="0.25">
      <c r="A63" s="58" t="str">
        <f t="shared" si="0"/>
        <v>Bladder31</v>
      </c>
      <c r="B63" t="s">
        <v>259</v>
      </c>
      <c r="C63" t="s">
        <v>1</v>
      </c>
      <c r="D63">
        <v>31</v>
      </c>
      <c r="G63">
        <v>3429</v>
      </c>
      <c r="I63">
        <v>32.843220000000002</v>
      </c>
      <c r="J63">
        <v>36.024290000000001</v>
      </c>
      <c r="K63">
        <v>31.935179999999999</v>
      </c>
      <c r="L63">
        <v>36.949480000000001</v>
      </c>
    </row>
    <row r="64" spans="1:15" x14ac:dyDescent="0.25">
      <c r="A64" s="58" t="str">
        <f t="shared" si="0"/>
        <v>Breast1</v>
      </c>
      <c r="B64" t="s">
        <v>259</v>
      </c>
      <c r="C64" t="s">
        <v>3</v>
      </c>
      <c r="D64">
        <v>1</v>
      </c>
      <c r="G64">
        <v>3242</v>
      </c>
      <c r="I64">
        <v>32.48939</v>
      </c>
      <c r="J64">
        <v>35.753790000000002</v>
      </c>
      <c r="K64">
        <v>31.558019999999999</v>
      </c>
      <c r="L64">
        <v>36.703830000000004</v>
      </c>
    </row>
    <row r="65" spans="1:15" x14ac:dyDescent="0.25">
      <c r="A65" s="58" t="str">
        <f t="shared" si="0"/>
        <v>Breast2</v>
      </c>
      <c r="B65" t="s">
        <v>259</v>
      </c>
      <c r="C65" t="s">
        <v>3</v>
      </c>
      <c r="D65">
        <v>2</v>
      </c>
      <c r="E65" t="s">
        <v>195</v>
      </c>
      <c r="F65" t="s">
        <v>181</v>
      </c>
      <c r="G65">
        <v>3377</v>
      </c>
      <c r="H65">
        <v>39.9467</v>
      </c>
      <c r="I65">
        <v>32.522790000000001</v>
      </c>
      <c r="J65">
        <v>35.721359999999997</v>
      </c>
      <c r="K65">
        <v>31.609770000000001</v>
      </c>
      <c r="L65">
        <v>36.652169999999998</v>
      </c>
      <c r="M65">
        <v>34.132429999999999</v>
      </c>
      <c r="N65" t="s">
        <v>253</v>
      </c>
      <c r="O65" t="s">
        <v>253</v>
      </c>
    </row>
    <row r="66" spans="1:15" x14ac:dyDescent="0.25">
      <c r="A66" s="58" t="str">
        <f t="shared" ref="A66:A129" si="1">CONCATENATE(C66,D66)</f>
        <v>Breast3</v>
      </c>
      <c r="B66" t="s">
        <v>259</v>
      </c>
      <c r="C66" t="s">
        <v>3</v>
      </c>
      <c r="D66">
        <v>3</v>
      </c>
      <c r="E66" t="s">
        <v>189</v>
      </c>
      <c r="F66" t="s">
        <v>214</v>
      </c>
      <c r="G66">
        <v>3520</v>
      </c>
      <c r="H66">
        <v>32.784089999999999</v>
      </c>
      <c r="I66">
        <v>32.556220000000003</v>
      </c>
      <c r="J66">
        <v>35.688929999999999</v>
      </c>
      <c r="K66">
        <v>31.661560000000001</v>
      </c>
      <c r="L66">
        <v>36.600540000000002</v>
      </c>
      <c r="M66">
        <v>34.132429999999999</v>
      </c>
      <c r="N66" t="s">
        <v>243</v>
      </c>
      <c r="O66" t="s">
        <v>243</v>
      </c>
    </row>
    <row r="67" spans="1:15" x14ac:dyDescent="0.25">
      <c r="A67" s="58" t="str">
        <f t="shared" si="1"/>
        <v>Breast4</v>
      </c>
      <c r="B67" t="s">
        <v>259</v>
      </c>
      <c r="C67" t="s">
        <v>3</v>
      </c>
      <c r="D67">
        <v>4</v>
      </c>
      <c r="E67" t="s">
        <v>203</v>
      </c>
      <c r="F67" t="s">
        <v>216</v>
      </c>
      <c r="G67">
        <v>4390</v>
      </c>
      <c r="H67">
        <v>34.100230000000003</v>
      </c>
      <c r="I67">
        <v>32.721769999999999</v>
      </c>
      <c r="J67">
        <v>35.527149999999999</v>
      </c>
      <c r="K67">
        <v>31.92005</v>
      </c>
      <c r="L67">
        <v>36.342680000000001</v>
      </c>
      <c r="M67">
        <v>34.132429999999999</v>
      </c>
      <c r="N67" t="s">
        <v>243</v>
      </c>
      <c r="O67" t="s">
        <v>243</v>
      </c>
    </row>
    <row r="68" spans="1:15" x14ac:dyDescent="0.25">
      <c r="A68" s="58" t="str">
        <f t="shared" si="1"/>
        <v>Breast5</v>
      </c>
      <c r="B68" t="s">
        <v>259</v>
      </c>
      <c r="C68" t="s">
        <v>3</v>
      </c>
      <c r="D68">
        <v>5</v>
      </c>
      <c r="G68">
        <v>4592</v>
      </c>
      <c r="I68">
        <v>32.753459999999997</v>
      </c>
      <c r="J68">
        <v>35.49615</v>
      </c>
      <c r="K68">
        <v>31.969460000000002</v>
      </c>
      <c r="L68">
        <v>36.29354</v>
      </c>
    </row>
    <row r="69" spans="1:15" x14ac:dyDescent="0.25">
      <c r="A69" s="58" t="str">
        <f t="shared" si="1"/>
        <v>Breast6</v>
      </c>
      <c r="B69" t="s">
        <v>259</v>
      </c>
      <c r="C69" t="s">
        <v>3</v>
      </c>
      <c r="D69">
        <v>6</v>
      </c>
      <c r="E69" t="s">
        <v>196</v>
      </c>
      <c r="F69" t="s">
        <v>215</v>
      </c>
      <c r="G69">
        <v>4732</v>
      </c>
      <c r="H69">
        <v>34.615380000000002</v>
      </c>
      <c r="I69">
        <v>32.774079999999998</v>
      </c>
      <c r="J69">
        <v>35.476059999999997</v>
      </c>
      <c r="K69">
        <v>32.001510000000003</v>
      </c>
      <c r="L69">
        <v>36.261220000000002</v>
      </c>
      <c r="M69">
        <v>34.132429999999999</v>
      </c>
      <c r="N69" t="s">
        <v>243</v>
      </c>
      <c r="O69" t="s">
        <v>243</v>
      </c>
    </row>
    <row r="70" spans="1:15" x14ac:dyDescent="0.25">
      <c r="A70" s="58" t="str">
        <f t="shared" si="1"/>
        <v>Breast7</v>
      </c>
      <c r="B70" t="s">
        <v>259</v>
      </c>
      <c r="C70" t="s">
        <v>3</v>
      </c>
      <c r="D70">
        <v>7</v>
      </c>
      <c r="E70" t="s">
        <v>191</v>
      </c>
      <c r="F70" t="s">
        <v>245</v>
      </c>
      <c r="G70">
        <v>4838</v>
      </c>
      <c r="H70">
        <v>35.345179999999999</v>
      </c>
      <c r="I70">
        <v>32.789050000000003</v>
      </c>
      <c r="J70">
        <v>35.461359999999999</v>
      </c>
      <c r="K70">
        <v>32.024979999999999</v>
      </c>
      <c r="L70">
        <v>36.237819999999999</v>
      </c>
      <c r="M70">
        <v>34.132429999999999</v>
      </c>
      <c r="N70" t="s">
        <v>243</v>
      </c>
      <c r="O70" t="s">
        <v>243</v>
      </c>
    </row>
    <row r="71" spans="1:15" x14ac:dyDescent="0.25">
      <c r="A71" s="58" t="str">
        <f t="shared" si="1"/>
        <v>Breast8</v>
      </c>
      <c r="B71" t="s">
        <v>259</v>
      </c>
      <c r="C71" t="s">
        <v>3</v>
      </c>
      <c r="D71">
        <v>8</v>
      </c>
      <c r="E71" t="s">
        <v>199</v>
      </c>
      <c r="F71" t="s">
        <v>179</v>
      </c>
      <c r="G71">
        <v>5153</v>
      </c>
      <c r="H71">
        <v>31.981369999999998</v>
      </c>
      <c r="I71">
        <v>32.831009999999999</v>
      </c>
      <c r="J71">
        <v>35.420270000000002</v>
      </c>
      <c r="K71">
        <v>32.090429999999998</v>
      </c>
      <c r="L71">
        <v>36.172400000000003</v>
      </c>
      <c r="M71">
        <v>34.132429999999999</v>
      </c>
      <c r="N71" t="s">
        <v>244</v>
      </c>
      <c r="O71" t="s">
        <v>244</v>
      </c>
    </row>
    <row r="72" spans="1:15" x14ac:dyDescent="0.25">
      <c r="A72" s="58" t="str">
        <f t="shared" si="1"/>
        <v>Breast9</v>
      </c>
      <c r="B72" t="s">
        <v>259</v>
      </c>
      <c r="C72" t="s">
        <v>3</v>
      </c>
      <c r="D72">
        <v>9</v>
      </c>
      <c r="E72" t="s">
        <v>188</v>
      </c>
      <c r="F72" t="s">
        <v>300</v>
      </c>
      <c r="G72">
        <v>5700</v>
      </c>
      <c r="H72">
        <v>35.842109999999998</v>
      </c>
      <c r="I72">
        <v>32.895420000000001</v>
      </c>
      <c r="J72">
        <v>35.35727</v>
      </c>
      <c r="K72">
        <v>32.191020000000002</v>
      </c>
      <c r="L72">
        <v>36.07217</v>
      </c>
      <c r="M72">
        <v>34.132429999999999</v>
      </c>
      <c r="N72" t="s">
        <v>253</v>
      </c>
      <c r="O72" t="s">
        <v>243</v>
      </c>
    </row>
    <row r="73" spans="1:15" x14ac:dyDescent="0.25">
      <c r="A73" s="58" t="str">
        <f t="shared" si="1"/>
        <v>Breast10</v>
      </c>
      <c r="B73" t="s">
        <v>259</v>
      </c>
      <c r="C73" t="s">
        <v>3</v>
      </c>
      <c r="D73">
        <v>10</v>
      </c>
      <c r="E73" t="s">
        <v>205</v>
      </c>
      <c r="F73" t="s">
        <v>303</v>
      </c>
      <c r="G73">
        <v>5928</v>
      </c>
      <c r="H73">
        <v>38.545879999999997</v>
      </c>
      <c r="I73">
        <v>32.919460000000001</v>
      </c>
      <c r="J73">
        <v>35.333599999999997</v>
      </c>
      <c r="K73">
        <v>32.228619999999999</v>
      </c>
      <c r="L73">
        <v>36.034529999999997</v>
      </c>
      <c r="M73">
        <v>34.132429999999999</v>
      </c>
      <c r="N73" t="s">
        <v>253</v>
      </c>
      <c r="O73" t="s">
        <v>253</v>
      </c>
    </row>
    <row r="74" spans="1:15" x14ac:dyDescent="0.25">
      <c r="A74" s="58" t="str">
        <f t="shared" si="1"/>
        <v>Breast11</v>
      </c>
      <c r="B74" t="s">
        <v>259</v>
      </c>
      <c r="C74" t="s">
        <v>3</v>
      </c>
      <c r="D74">
        <v>11</v>
      </c>
      <c r="G74">
        <v>5942</v>
      </c>
      <c r="I74">
        <v>32.920940000000002</v>
      </c>
      <c r="J74">
        <v>35.3322</v>
      </c>
      <c r="K74">
        <v>32.230939999999997</v>
      </c>
      <c r="L74">
        <v>36.032229999999998</v>
      </c>
    </row>
    <row r="75" spans="1:15" x14ac:dyDescent="0.25">
      <c r="A75" s="58" t="str">
        <f t="shared" si="1"/>
        <v>Breast12</v>
      </c>
      <c r="B75" t="s">
        <v>259</v>
      </c>
      <c r="C75" t="s">
        <v>3</v>
      </c>
      <c r="D75">
        <v>12</v>
      </c>
      <c r="E75" t="s">
        <v>198</v>
      </c>
      <c r="F75" t="s">
        <v>183</v>
      </c>
      <c r="G75">
        <v>6021</v>
      </c>
      <c r="H75">
        <v>32.087690000000002</v>
      </c>
      <c r="I75">
        <v>32.928919999999998</v>
      </c>
      <c r="J75">
        <v>35.324280000000002</v>
      </c>
      <c r="K75">
        <v>32.243389999999998</v>
      </c>
      <c r="L75">
        <v>36.019840000000002</v>
      </c>
      <c r="M75">
        <v>34.132429999999999</v>
      </c>
      <c r="N75" t="s">
        <v>244</v>
      </c>
      <c r="O75" t="s">
        <v>244</v>
      </c>
    </row>
    <row r="76" spans="1:15" x14ac:dyDescent="0.25">
      <c r="A76" s="58" t="str">
        <f t="shared" si="1"/>
        <v>Breast13</v>
      </c>
      <c r="B76" t="s">
        <v>259</v>
      </c>
      <c r="C76" t="s">
        <v>3</v>
      </c>
      <c r="D76">
        <v>13</v>
      </c>
      <c r="E76" t="s">
        <v>204</v>
      </c>
      <c r="F76" t="s">
        <v>207</v>
      </c>
      <c r="G76">
        <v>6314</v>
      </c>
      <c r="H76">
        <v>35.825150000000001</v>
      </c>
      <c r="I76">
        <v>32.957369999999997</v>
      </c>
      <c r="J76">
        <v>35.296480000000003</v>
      </c>
      <c r="K76">
        <v>32.287770000000002</v>
      </c>
      <c r="L76">
        <v>35.9756</v>
      </c>
      <c r="M76">
        <v>34.132429999999999</v>
      </c>
      <c r="N76" t="s">
        <v>253</v>
      </c>
      <c r="O76" t="s">
        <v>243</v>
      </c>
    </row>
    <row r="77" spans="1:15" x14ac:dyDescent="0.25">
      <c r="A77" s="58" t="str">
        <f t="shared" si="1"/>
        <v>Breast14</v>
      </c>
      <c r="B77" t="s">
        <v>259</v>
      </c>
      <c r="C77" t="s">
        <v>3</v>
      </c>
      <c r="D77">
        <v>14</v>
      </c>
      <c r="E77" t="s">
        <v>190</v>
      </c>
      <c r="F77" t="s">
        <v>213</v>
      </c>
      <c r="G77">
        <v>6633</v>
      </c>
      <c r="H77">
        <v>33.077039999999997</v>
      </c>
      <c r="I77">
        <v>32.98612</v>
      </c>
      <c r="J77">
        <v>35.268270000000001</v>
      </c>
      <c r="K77">
        <v>32.332680000000003</v>
      </c>
      <c r="L77">
        <v>35.930720000000001</v>
      </c>
      <c r="M77">
        <v>34.132429999999999</v>
      </c>
      <c r="N77" t="s">
        <v>243</v>
      </c>
      <c r="O77" t="s">
        <v>243</v>
      </c>
    </row>
    <row r="78" spans="1:15" x14ac:dyDescent="0.25">
      <c r="A78" s="58" t="str">
        <f t="shared" si="1"/>
        <v>Breast15</v>
      </c>
      <c r="B78" t="s">
        <v>259</v>
      </c>
      <c r="C78" t="s">
        <v>3</v>
      </c>
      <c r="D78">
        <v>15</v>
      </c>
      <c r="E78" t="s">
        <v>206</v>
      </c>
      <c r="F78" t="s">
        <v>304</v>
      </c>
      <c r="G78">
        <v>7102</v>
      </c>
      <c r="H78">
        <v>36.595329999999997</v>
      </c>
      <c r="I78">
        <v>33.024709999999999</v>
      </c>
      <c r="J78">
        <v>35.230229999999999</v>
      </c>
      <c r="K78">
        <v>32.393140000000002</v>
      </c>
      <c r="L78">
        <v>35.870379999999997</v>
      </c>
      <c r="M78">
        <v>34.132429999999999</v>
      </c>
      <c r="N78" t="s">
        <v>253</v>
      </c>
      <c r="O78" t="s">
        <v>253</v>
      </c>
    </row>
    <row r="79" spans="1:15" x14ac:dyDescent="0.25">
      <c r="A79" s="58" t="str">
        <f t="shared" si="1"/>
        <v>Breast16</v>
      </c>
      <c r="B79" t="s">
        <v>259</v>
      </c>
      <c r="C79" t="s">
        <v>3</v>
      </c>
      <c r="D79">
        <v>16</v>
      </c>
      <c r="G79">
        <v>7292</v>
      </c>
      <c r="I79">
        <v>33.03933</v>
      </c>
      <c r="J79">
        <v>35.215899999999998</v>
      </c>
      <c r="K79">
        <v>32.415990000000001</v>
      </c>
      <c r="L79">
        <v>35.847470000000001</v>
      </c>
    </row>
    <row r="80" spans="1:15" x14ac:dyDescent="0.25">
      <c r="A80" s="58" t="str">
        <f t="shared" si="1"/>
        <v>Breast17</v>
      </c>
      <c r="B80" t="s">
        <v>259</v>
      </c>
      <c r="C80" t="s">
        <v>3</v>
      </c>
      <c r="D80">
        <v>17</v>
      </c>
      <c r="E80" t="s">
        <v>201</v>
      </c>
      <c r="F80" t="s">
        <v>184</v>
      </c>
      <c r="G80">
        <v>7599</v>
      </c>
      <c r="H80">
        <v>31.741019999999999</v>
      </c>
      <c r="I80">
        <v>33.061709999999998</v>
      </c>
      <c r="J80">
        <v>35.193939999999998</v>
      </c>
      <c r="K80">
        <v>32.451090000000001</v>
      </c>
      <c r="L80">
        <v>35.812609999999999</v>
      </c>
      <c r="M80">
        <v>34.132429999999999</v>
      </c>
      <c r="N80" t="s">
        <v>244</v>
      </c>
      <c r="O80" t="s">
        <v>244</v>
      </c>
    </row>
    <row r="81" spans="1:15" x14ac:dyDescent="0.25">
      <c r="A81" s="58" t="str">
        <f t="shared" si="1"/>
        <v>Breast18</v>
      </c>
      <c r="B81" t="s">
        <v>259</v>
      </c>
      <c r="C81" t="s">
        <v>3</v>
      </c>
      <c r="D81">
        <v>18</v>
      </c>
      <c r="E81" t="s">
        <v>200</v>
      </c>
      <c r="F81" t="s">
        <v>220</v>
      </c>
      <c r="G81">
        <v>7778</v>
      </c>
      <c r="H81">
        <v>32.913350000000001</v>
      </c>
      <c r="I81">
        <v>33.074150000000003</v>
      </c>
      <c r="J81">
        <v>35.181710000000002</v>
      </c>
      <c r="K81">
        <v>32.470460000000003</v>
      </c>
      <c r="L81">
        <v>35.79307</v>
      </c>
      <c r="M81">
        <v>34.132429999999999</v>
      </c>
      <c r="N81" t="s">
        <v>244</v>
      </c>
      <c r="O81" t="s">
        <v>243</v>
      </c>
    </row>
    <row r="82" spans="1:15" x14ac:dyDescent="0.25">
      <c r="A82" s="58" t="str">
        <f t="shared" si="1"/>
        <v>Breast19</v>
      </c>
      <c r="B82" t="s">
        <v>259</v>
      </c>
      <c r="C82" t="s">
        <v>3</v>
      </c>
      <c r="D82">
        <v>19</v>
      </c>
      <c r="E82" t="s">
        <v>202</v>
      </c>
      <c r="F82" t="s">
        <v>219</v>
      </c>
      <c r="G82">
        <v>8168</v>
      </c>
      <c r="H82">
        <v>33.949559999999998</v>
      </c>
      <c r="I82">
        <v>33.09984</v>
      </c>
      <c r="J82">
        <v>35.156460000000003</v>
      </c>
      <c r="K82">
        <v>32.510629999999999</v>
      </c>
      <c r="L82">
        <v>35.753039999999999</v>
      </c>
      <c r="M82">
        <v>34.132429999999999</v>
      </c>
      <c r="N82" t="s">
        <v>243</v>
      </c>
      <c r="O82" t="s">
        <v>243</v>
      </c>
    </row>
    <row r="83" spans="1:15" x14ac:dyDescent="0.25">
      <c r="A83" s="58" t="str">
        <f t="shared" si="1"/>
        <v>Breast20</v>
      </c>
      <c r="B83" t="s">
        <v>259</v>
      </c>
      <c r="C83" t="s">
        <v>3</v>
      </c>
      <c r="D83">
        <v>20</v>
      </c>
      <c r="G83">
        <v>8642</v>
      </c>
      <c r="I83">
        <v>33.128729999999997</v>
      </c>
      <c r="J83">
        <v>35.128079999999997</v>
      </c>
      <c r="K83">
        <v>32.555750000000003</v>
      </c>
      <c r="L83">
        <v>35.707949999999997</v>
      </c>
    </row>
    <row r="84" spans="1:15" x14ac:dyDescent="0.25">
      <c r="A84" s="58" t="str">
        <f t="shared" si="1"/>
        <v>Breast21</v>
      </c>
      <c r="B84" t="s">
        <v>259</v>
      </c>
      <c r="C84" t="s">
        <v>3</v>
      </c>
      <c r="D84">
        <v>21</v>
      </c>
      <c r="E84" t="s">
        <v>197</v>
      </c>
      <c r="F84" t="s">
        <v>221</v>
      </c>
      <c r="G84">
        <v>8742</v>
      </c>
      <c r="H84">
        <v>31.262869999999999</v>
      </c>
      <c r="I84">
        <v>33.134459999999997</v>
      </c>
      <c r="J84">
        <v>35.122399999999999</v>
      </c>
      <c r="K84">
        <v>32.564830000000001</v>
      </c>
      <c r="L84">
        <v>35.69894</v>
      </c>
      <c r="M84">
        <v>34.132429999999999</v>
      </c>
      <c r="N84" t="s">
        <v>244</v>
      </c>
      <c r="O84" t="s">
        <v>244</v>
      </c>
    </row>
    <row r="85" spans="1:15" x14ac:dyDescent="0.25">
      <c r="A85" s="58" t="str">
        <f t="shared" si="1"/>
        <v>Breast22</v>
      </c>
      <c r="B85" t="s">
        <v>259</v>
      </c>
      <c r="C85" t="s">
        <v>3</v>
      </c>
      <c r="D85">
        <v>22</v>
      </c>
      <c r="G85">
        <v>9992</v>
      </c>
      <c r="I85">
        <v>33.199219999999997</v>
      </c>
      <c r="J85">
        <v>35.058610000000002</v>
      </c>
      <c r="K85">
        <v>32.666229999999999</v>
      </c>
      <c r="L85">
        <v>35.59769</v>
      </c>
    </row>
    <row r="86" spans="1:15" x14ac:dyDescent="0.25">
      <c r="A86" s="58" t="str">
        <f t="shared" si="1"/>
        <v>Breast23</v>
      </c>
      <c r="B86" t="s">
        <v>259</v>
      </c>
      <c r="C86" t="s">
        <v>3</v>
      </c>
      <c r="D86">
        <v>23</v>
      </c>
      <c r="E86" t="s">
        <v>193</v>
      </c>
      <c r="F86" t="s">
        <v>173</v>
      </c>
      <c r="G86">
        <v>10475</v>
      </c>
      <c r="H86">
        <v>33.995229999999999</v>
      </c>
      <c r="I86">
        <v>33.221089999999997</v>
      </c>
      <c r="J86">
        <v>35.037100000000002</v>
      </c>
      <c r="K86">
        <v>32.700369999999999</v>
      </c>
      <c r="L86">
        <v>35.563569999999999</v>
      </c>
      <c r="M86">
        <v>34.132429999999999</v>
      </c>
      <c r="N86" t="s">
        <v>243</v>
      </c>
      <c r="O86" t="s">
        <v>243</v>
      </c>
    </row>
    <row r="87" spans="1:15" x14ac:dyDescent="0.25">
      <c r="A87" s="58" t="str">
        <f t="shared" si="1"/>
        <v>Breast24</v>
      </c>
      <c r="B87" t="s">
        <v>259</v>
      </c>
      <c r="C87" t="s">
        <v>3</v>
      </c>
      <c r="D87">
        <v>24</v>
      </c>
      <c r="G87">
        <v>11342</v>
      </c>
      <c r="I87">
        <v>33.256749999999997</v>
      </c>
      <c r="J87">
        <v>35.001950000000001</v>
      </c>
      <c r="K87">
        <v>32.756230000000002</v>
      </c>
      <c r="L87">
        <v>35.507800000000003</v>
      </c>
    </row>
    <row r="88" spans="1:15" x14ac:dyDescent="0.25">
      <c r="A88" s="58" t="str">
        <f t="shared" si="1"/>
        <v>Breast25</v>
      </c>
      <c r="B88" t="s">
        <v>259</v>
      </c>
      <c r="C88" t="s">
        <v>3</v>
      </c>
      <c r="D88">
        <v>25</v>
      </c>
      <c r="G88">
        <v>12692</v>
      </c>
      <c r="I88">
        <v>33.304780000000001</v>
      </c>
      <c r="J88">
        <v>34.954599999999999</v>
      </c>
      <c r="K88">
        <v>32.831519999999998</v>
      </c>
      <c r="L88">
        <v>35.432600000000001</v>
      </c>
    </row>
    <row r="89" spans="1:15" x14ac:dyDescent="0.25">
      <c r="A89" s="58" t="str">
        <f t="shared" si="1"/>
        <v>Breast26</v>
      </c>
      <c r="B89" t="s">
        <v>259</v>
      </c>
      <c r="C89" t="s">
        <v>3</v>
      </c>
      <c r="D89">
        <v>26</v>
      </c>
      <c r="G89">
        <v>14042</v>
      </c>
      <c r="I89">
        <v>33.345680000000002</v>
      </c>
      <c r="J89">
        <v>34.914200000000001</v>
      </c>
      <c r="K89">
        <v>32.895620000000001</v>
      </c>
      <c r="L89">
        <v>35.368569999999998</v>
      </c>
    </row>
    <row r="90" spans="1:15" x14ac:dyDescent="0.25">
      <c r="A90" s="58" t="str">
        <f t="shared" si="1"/>
        <v>Breast27</v>
      </c>
      <c r="B90" t="s">
        <v>259</v>
      </c>
      <c r="C90" t="s">
        <v>3</v>
      </c>
      <c r="D90">
        <v>27</v>
      </c>
      <c r="E90" t="s">
        <v>192</v>
      </c>
      <c r="F90" t="s">
        <v>185</v>
      </c>
      <c r="G90">
        <v>14430</v>
      </c>
      <c r="H90">
        <v>34.86486</v>
      </c>
      <c r="I90">
        <v>33.356360000000002</v>
      </c>
      <c r="J90">
        <v>34.903649999999999</v>
      </c>
      <c r="K90">
        <v>32.91236</v>
      </c>
      <c r="L90">
        <v>35.351840000000003</v>
      </c>
      <c r="M90">
        <v>34.132429999999999</v>
      </c>
      <c r="N90" t="s">
        <v>243</v>
      </c>
      <c r="O90" t="s">
        <v>243</v>
      </c>
    </row>
    <row r="91" spans="1:15" x14ac:dyDescent="0.25">
      <c r="A91" s="58" t="str">
        <f t="shared" si="1"/>
        <v>Breast28</v>
      </c>
      <c r="B91" t="s">
        <v>259</v>
      </c>
      <c r="C91" t="s">
        <v>3</v>
      </c>
      <c r="D91">
        <v>28</v>
      </c>
      <c r="G91">
        <v>15392</v>
      </c>
      <c r="I91">
        <v>33.381100000000004</v>
      </c>
      <c r="J91">
        <v>34.879240000000003</v>
      </c>
      <c r="K91">
        <v>32.951120000000003</v>
      </c>
      <c r="L91">
        <v>35.313139999999997</v>
      </c>
    </row>
    <row r="92" spans="1:15" x14ac:dyDescent="0.25">
      <c r="A92" s="58" t="str">
        <f t="shared" si="1"/>
        <v>Breast29</v>
      </c>
      <c r="B92" t="s">
        <v>259</v>
      </c>
      <c r="C92" t="s">
        <v>3</v>
      </c>
      <c r="D92">
        <v>29</v>
      </c>
      <c r="G92">
        <v>16742</v>
      </c>
      <c r="I92">
        <v>33.412109999999998</v>
      </c>
      <c r="J92">
        <v>34.848579999999998</v>
      </c>
      <c r="K92">
        <v>32.999760000000002</v>
      </c>
      <c r="L92">
        <v>35.264510000000001</v>
      </c>
    </row>
    <row r="93" spans="1:15" x14ac:dyDescent="0.25">
      <c r="A93" s="58" t="str">
        <f t="shared" si="1"/>
        <v>Breast30</v>
      </c>
      <c r="B93" t="s">
        <v>259</v>
      </c>
      <c r="C93" t="s">
        <v>3</v>
      </c>
      <c r="D93">
        <v>30</v>
      </c>
      <c r="E93" t="s">
        <v>194</v>
      </c>
      <c r="F93" t="s">
        <v>174</v>
      </c>
      <c r="G93">
        <v>16881</v>
      </c>
      <c r="H93">
        <v>33.451810000000002</v>
      </c>
      <c r="I93">
        <v>33.415089999999999</v>
      </c>
      <c r="J93">
        <v>34.84563</v>
      </c>
      <c r="K93">
        <v>33.00441</v>
      </c>
      <c r="L93">
        <v>35.259860000000003</v>
      </c>
      <c r="M93">
        <v>34.132429999999999</v>
      </c>
      <c r="N93" t="s">
        <v>243</v>
      </c>
      <c r="O93" t="s">
        <v>243</v>
      </c>
    </row>
    <row r="94" spans="1:15" x14ac:dyDescent="0.25">
      <c r="A94" s="58" t="str">
        <f t="shared" si="1"/>
        <v>Breast31</v>
      </c>
      <c r="B94" t="s">
        <v>259</v>
      </c>
      <c r="C94" t="s">
        <v>3</v>
      </c>
      <c r="D94">
        <v>31</v>
      </c>
      <c r="G94">
        <v>18092</v>
      </c>
      <c r="I94">
        <v>33.439590000000003</v>
      </c>
      <c r="J94">
        <v>34.82141</v>
      </c>
      <c r="K94">
        <v>33.042850000000001</v>
      </c>
      <c r="L94">
        <v>35.221490000000003</v>
      </c>
    </row>
    <row r="95" spans="1:15" x14ac:dyDescent="0.25">
      <c r="A95" s="58" t="str">
        <f t="shared" si="1"/>
        <v>Cervical1</v>
      </c>
      <c r="B95" t="s">
        <v>259</v>
      </c>
      <c r="C95" t="s">
        <v>14</v>
      </c>
      <c r="D95">
        <v>1</v>
      </c>
      <c r="G95">
        <v>205</v>
      </c>
      <c r="I95">
        <v>26.674800000000001</v>
      </c>
      <c r="J95">
        <v>39.583620000000003</v>
      </c>
      <c r="K95">
        <v>23.12781</v>
      </c>
      <c r="L95">
        <v>43.422789999999999</v>
      </c>
    </row>
    <row r="96" spans="1:15" x14ac:dyDescent="0.25">
      <c r="A96" s="58" t="str">
        <f t="shared" si="1"/>
        <v>Cervical2</v>
      </c>
      <c r="B96" t="s">
        <v>259</v>
      </c>
      <c r="C96" t="s">
        <v>14</v>
      </c>
      <c r="D96">
        <v>2</v>
      </c>
      <c r="E96" t="s">
        <v>195</v>
      </c>
      <c r="F96" t="s">
        <v>181</v>
      </c>
      <c r="G96">
        <v>212</v>
      </c>
      <c r="H96">
        <v>32.075470000000003</v>
      </c>
      <c r="I96">
        <v>26.791920000000001</v>
      </c>
      <c r="J96">
        <v>39.487749999999998</v>
      </c>
      <c r="K96">
        <v>23.297270000000001</v>
      </c>
      <c r="L96">
        <v>43.274889999999999</v>
      </c>
      <c r="M96">
        <v>33.299210000000002</v>
      </c>
      <c r="N96" t="s">
        <v>243</v>
      </c>
      <c r="O96" t="s">
        <v>243</v>
      </c>
    </row>
    <row r="97" spans="1:15" x14ac:dyDescent="0.25">
      <c r="A97" s="58" t="str">
        <f t="shared" si="1"/>
        <v>Cervical3</v>
      </c>
      <c r="B97" t="s">
        <v>259</v>
      </c>
      <c r="C97" t="s">
        <v>14</v>
      </c>
      <c r="D97">
        <v>3</v>
      </c>
      <c r="E97" t="s">
        <v>189</v>
      </c>
      <c r="F97" t="s">
        <v>214</v>
      </c>
      <c r="G97">
        <v>217</v>
      </c>
      <c r="H97">
        <v>37.327190000000002</v>
      </c>
      <c r="I97">
        <v>26.865169999999999</v>
      </c>
      <c r="J97">
        <v>39.420250000000003</v>
      </c>
      <c r="K97">
        <v>23.425789999999999</v>
      </c>
      <c r="L97">
        <v>43.162649999999999</v>
      </c>
      <c r="M97">
        <v>33.299210000000002</v>
      </c>
      <c r="N97" t="s">
        <v>243</v>
      </c>
      <c r="O97" t="s">
        <v>243</v>
      </c>
    </row>
    <row r="98" spans="1:15" x14ac:dyDescent="0.25">
      <c r="A98" s="58" t="str">
        <f t="shared" si="1"/>
        <v>Cervical4</v>
      </c>
      <c r="B98" t="s">
        <v>259</v>
      </c>
      <c r="C98" t="s">
        <v>14</v>
      </c>
      <c r="D98">
        <v>4</v>
      </c>
      <c r="E98" t="s">
        <v>196</v>
      </c>
      <c r="F98" t="s">
        <v>215</v>
      </c>
      <c r="G98">
        <v>260</v>
      </c>
      <c r="H98">
        <v>33.461539999999999</v>
      </c>
      <c r="I98">
        <v>27.434069999999998</v>
      </c>
      <c r="J98">
        <v>38.895519999999998</v>
      </c>
      <c r="K98">
        <v>24.277049999999999</v>
      </c>
      <c r="L98">
        <v>42.297499999999999</v>
      </c>
      <c r="M98">
        <v>33.299210000000002</v>
      </c>
      <c r="N98" t="s">
        <v>243</v>
      </c>
      <c r="O98" t="s">
        <v>243</v>
      </c>
    </row>
    <row r="99" spans="1:15" x14ac:dyDescent="0.25">
      <c r="A99" s="58" t="str">
        <f t="shared" si="1"/>
        <v>Cervical5</v>
      </c>
      <c r="B99" t="s">
        <v>259</v>
      </c>
      <c r="C99" t="s">
        <v>14</v>
      </c>
      <c r="D99">
        <v>5</v>
      </c>
      <c r="E99" t="s">
        <v>191</v>
      </c>
      <c r="F99" t="s">
        <v>245</v>
      </c>
      <c r="G99">
        <v>273</v>
      </c>
      <c r="H99">
        <v>31.868130000000001</v>
      </c>
      <c r="I99">
        <v>27.57938</v>
      </c>
      <c r="J99">
        <v>38.76558</v>
      </c>
      <c r="K99">
        <v>24.49485</v>
      </c>
      <c r="L99">
        <v>42.087040000000002</v>
      </c>
      <c r="M99">
        <v>33.299210000000002</v>
      </c>
      <c r="N99" t="s">
        <v>243</v>
      </c>
      <c r="O99" t="s">
        <v>243</v>
      </c>
    </row>
    <row r="100" spans="1:15" x14ac:dyDescent="0.25">
      <c r="A100" s="58" t="str">
        <f t="shared" si="1"/>
        <v>Cervical6</v>
      </c>
      <c r="B100" t="s">
        <v>259</v>
      </c>
      <c r="C100" t="s">
        <v>14</v>
      </c>
      <c r="D100">
        <v>6</v>
      </c>
      <c r="G100">
        <v>275</v>
      </c>
      <c r="I100">
        <v>27.607330000000001</v>
      </c>
      <c r="J100">
        <v>38.750619999999998</v>
      </c>
      <c r="K100">
        <v>24.515930000000001</v>
      </c>
      <c r="L100">
        <v>42.063980000000001</v>
      </c>
    </row>
    <row r="101" spans="1:15" x14ac:dyDescent="0.25">
      <c r="A101" s="58" t="str">
        <f t="shared" si="1"/>
        <v>Cervical7</v>
      </c>
      <c r="B101" t="s">
        <v>259</v>
      </c>
      <c r="C101" t="s">
        <v>14</v>
      </c>
      <c r="D101">
        <v>7</v>
      </c>
      <c r="E101" t="s">
        <v>198</v>
      </c>
      <c r="F101" t="s">
        <v>183</v>
      </c>
      <c r="G101">
        <v>276</v>
      </c>
      <c r="H101">
        <v>29.710139999999999</v>
      </c>
      <c r="I101">
        <v>27.61307</v>
      </c>
      <c r="J101">
        <v>38.733919999999998</v>
      </c>
      <c r="K101">
        <v>24.536069999999999</v>
      </c>
      <c r="L101">
        <v>42.033110000000001</v>
      </c>
      <c r="M101">
        <v>33.299210000000002</v>
      </c>
      <c r="N101" t="s">
        <v>243</v>
      </c>
      <c r="O101" t="s">
        <v>243</v>
      </c>
    </row>
    <row r="102" spans="1:15" x14ac:dyDescent="0.25">
      <c r="A102" s="58" t="str">
        <f t="shared" si="1"/>
        <v>Cervical8</v>
      </c>
      <c r="B102" t="s">
        <v>259</v>
      </c>
      <c r="C102" t="s">
        <v>14</v>
      </c>
      <c r="D102">
        <v>8</v>
      </c>
      <c r="E102" t="s">
        <v>199</v>
      </c>
      <c r="F102" t="s">
        <v>179</v>
      </c>
      <c r="G102">
        <v>278</v>
      </c>
      <c r="H102">
        <v>39.208629999999999</v>
      </c>
      <c r="I102">
        <v>27.635670000000001</v>
      </c>
      <c r="J102">
        <v>38.721089999999997</v>
      </c>
      <c r="K102">
        <v>24.565650000000002</v>
      </c>
      <c r="L102">
        <v>42.013010000000001</v>
      </c>
      <c r="M102">
        <v>33.299210000000002</v>
      </c>
      <c r="N102" t="s">
        <v>253</v>
      </c>
      <c r="O102" t="s">
        <v>243</v>
      </c>
    </row>
    <row r="103" spans="1:15" x14ac:dyDescent="0.25">
      <c r="A103" s="58" t="str">
        <f t="shared" si="1"/>
        <v>Cervical9</v>
      </c>
      <c r="B103" t="s">
        <v>259</v>
      </c>
      <c r="C103" t="s">
        <v>14</v>
      </c>
      <c r="D103">
        <v>9</v>
      </c>
      <c r="E103" t="s">
        <v>203</v>
      </c>
      <c r="F103" t="s">
        <v>216</v>
      </c>
      <c r="G103">
        <v>307</v>
      </c>
      <c r="H103">
        <v>39.739409999999999</v>
      </c>
      <c r="I103">
        <v>27.91272</v>
      </c>
      <c r="J103">
        <v>38.4572</v>
      </c>
      <c r="K103">
        <v>24.989460000000001</v>
      </c>
      <c r="L103">
        <v>41.59545</v>
      </c>
      <c r="M103">
        <v>33.299210000000002</v>
      </c>
      <c r="N103" t="s">
        <v>253</v>
      </c>
      <c r="O103" t="s">
        <v>243</v>
      </c>
    </row>
    <row r="104" spans="1:15" x14ac:dyDescent="0.25">
      <c r="A104" s="58" t="str">
        <f t="shared" si="1"/>
        <v>Cervical10</v>
      </c>
      <c r="B104" t="s">
        <v>259</v>
      </c>
      <c r="C104" t="s">
        <v>14</v>
      </c>
      <c r="D104">
        <v>10</v>
      </c>
      <c r="E104" t="s">
        <v>205</v>
      </c>
      <c r="F104" t="s">
        <v>303</v>
      </c>
      <c r="G104">
        <v>335</v>
      </c>
      <c r="H104">
        <v>36.716419999999999</v>
      </c>
      <c r="I104">
        <v>28.14742</v>
      </c>
      <c r="J104">
        <v>38.243029999999997</v>
      </c>
      <c r="K104">
        <v>25.351040000000001</v>
      </c>
      <c r="L104">
        <v>41.236629999999998</v>
      </c>
      <c r="M104">
        <v>33.299210000000002</v>
      </c>
      <c r="N104" t="s">
        <v>243</v>
      </c>
      <c r="O104" t="s">
        <v>243</v>
      </c>
    </row>
    <row r="105" spans="1:15" x14ac:dyDescent="0.25">
      <c r="A105" s="58" t="str">
        <f t="shared" si="1"/>
        <v>Cervical11</v>
      </c>
      <c r="B105" t="s">
        <v>259</v>
      </c>
      <c r="C105" t="s">
        <v>14</v>
      </c>
      <c r="D105">
        <v>11</v>
      </c>
      <c r="E105" t="s">
        <v>201</v>
      </c>
      <c r="F105" t="s">
        <v>184</v>
      </c>
      <c r="G105">
        <v>343</v>
      </c>
      <c r="H105">
        <v>30.320699999999999</v>
      </c>
      <c r="I105">
        <v>28.2103</v>
      </c>
      <c r="J105">
        <v>38.184060000000002</v>
      </c>
      <c r="K105">
        <v>25.436769999999999</v>
      </c>
      <c r="L105">
        <v>41.143129999999999</v>
      </c>
      <c r="M105">
        <v>33.299210000000002</v>
      </c>
      <c r="N105" t="s">
        <v>243</v>
      </c>
      <c r="O105" t="s">
        <v>243</v>
      </c>
    </row>
    <row r="106" spans="1:15" x14ac:dyDescent="0.25">
      <c r="A106" s="58" t="str">
        <f t="shared" si="1"/>
        <v>Cervical12</v>
      </c>
      <c r="B106" t="s">
        <v>259</v>
      </c>
      <c r="C106" t="s">
        <v>14</v>
      </c>
      <c r="D106">
        <v>12</v>
      </c>
      <c r="G106">
        <v>345</v>
      </c>
      <c r="I106">
        <v>28.223379999999999</v>
      </c>
      <c r="J106">
        <v>38.176000000000002</v>
      </c>
      <c r="K106">
        <v>25.463750000000001</v>
      </c>
      <c r="L106">
        <v>41.121639999999999</v>
      </c>
    </row>
    <row r="107" spans="1:15" x14ac:dyDescent="0.25">
      <c r="A107" s="58" t="str">
        <f t="shared" si="1"/>
        <v>Cervical13</v>
      </c>
      <c r="B107" t="s">
        <v>259</v>
      </c>
      <c r="C107" t="s">
        <v>14</v>
      </c>
      <c r="D107">
        <v>13</v>
      </c>
      <c r="E107" t="s">
        <v>197</v>
      </c>
      <c r="F107" t="s">
        <v>221</v>
      </c>
      <c r="G107">
        <v>372</v>
      </c>
      <c r="H107">
        <v>28.494620000000001</v>
      </c>
      <c r="I107">
        <v>28.415839999999999</v>
      </c>
      <c r="J107">
        <v>37.999429999999997</v>
      </c>
      <c r="K107">
        <v>25.751139999999999</v>
      </c>
      <c r="L107">
        <v>40.832470000000001</v>
      </c>
      <c r="M107">
        <v>33.299210000000002</v>
      </c>
      <c r="N107" t="s">
        <v>243</v>
      </c>
      <c r="O107" t="s">
        <v>243</v>
      </c>
    </row>
    <row r="108" spans="1:15" x14ac:dyDescent="0.25">
      <c r="A108" s="58" t="str">
        <f t="shared" si="1"/>
        <v>Cervical14</v>
      </c>
      <c r="B108" t="s">
        <v>259</v>
      </c>
      <c r="C108" t="s">
        <v>14</v>
      </c>
      <c r="D108">
        <v>14</v>
      </c>
      <c r="E108" t="s">
        <v>188</v>
      </c>
      <c r="F108" t="s">
        <v>300</v>
      </c>
      <c r="G108">
        <v>391</v>
      </c>
      <c r="H108">
        <v>34.526859999999999</v>
      </c>
      <c r="I108">
        <v>28.537230000000001</v>
      </c>
      <c r="J108">
        <v>37.882599999999996</v>
      </c>
      <c r="K108">
        <v>25.932549999999999</v>
      </c>
      <c r="L108">
        <v>40.64669</v>
      </c>
      <c r="M108">
        <v>33.299210000000002</v>
      </c>
      <c r="N108" t="s">
        <v>243</v>
      </c>
      <c r="O108" t="s">
        <v>243</v>
      </c>
    </row>
    <row r="109" spans="1:15" x14ac:dyDescent="0.25">
      <c r="A109" s="58" t="str">
        <f t="shared" si="1"/>
        <v>Cervical15</v>
      </c>
      <c r="B109" t="s">
        <v>259</v>
      </c>
      <c r="C109" t="s">
        <v>14</v>
      </c>
      <c r="D109">
        <v>15</v>
      </c>
      <c r="E109" t="s">
        <v>206</v>
      </c>
      <c r="F109" t="s">
        <v>304</v>
      </c>
      <c r="G109">
        <v>411</v>
      </c>
      <c r="H109">
        <v>38.442819999999998</v>
      </c>
      <c r="I109">
        <v>28.65879</v>
      </c>
      <c r="J109">
        <v>37.773789999999998</v>
      </c>
      <c r="K109">
        <v>26.114570000000001</v>
      </c>
      <c r="L109">
        <v>40.47193</v>
      </c>
      <c r="M109">
        <v>33.299210000000002</v>
      </c>
      <c r="N109" t="s">
        <v>253</v>
      </c>
      <c r="O109" t="s">
        <v>243</v>
      </c>
    </row>
    <row r="110" spans="1:15" x14ac:dyDescent="0.25">
      <c r="A110" s="58" t="str">
        <f t="shared" si="1"/>
        <v>Cervical16</v>
      </c>
      <c r="B110" t="s">
        <v>259</v>
      </c>
      <c r="C110" t="s">
        <v>14</v>
      </c>
      <c r="D110">
        <v>16</v>
      </c>
      <c r="G110">
        <v>415</v>
      </c>
      <c r="I110">
        <v>28.684650000000001</v>
      </c>
      <c r="J110">
        <v>37.753520000000002</v>
      </c>
      <c r="K110">
        <v>26.14846</v>
      </c>
      <c r="L110">
        <v>40.435380000000002</v>
      </c>
    </row>
    <row r="111" spans="1:15" x14ac:dyDescent="0.25">
      <c r="A111" s="58" t="str">
        <f t="shared" si="1"/>
        <v>Cervical17</v>
      </c>
      <c r="B111" t="s">
        <v>259</v>
      </c>
      <c r="C111" t="s">
        <v>14</v>
      </c>
      <c r="D111">
        <v>17</v>
      </c>
      <c r="E111" t="s">
        <v>204</v>
      </c>
      <c r="F111" t="s">
        <v>207</v>
      </c>
      <c r="G111">
        <v>423</v>
      </c>
      <c r="H111">
        <v>32.860520000000001</v>
      </c>
      <c r="I111">
        <v>28.724160000000001</v>
      </c>
      <c r="J111">
        <v>37.712569999999999</v>
      </c>
      <c r="K111">
        <v>26.223610000000001</v>
      </c>
      <c r="L111">
        <v>40.368729999999999</v>
      </c>
      <c r="M111">
        <v>33.299210000000002</v>
      </c>
      <c r="N111" t="s">
        <v>243</v>
      </c>
      <c r="O111" t="s">
        <v>243</v>
      </c>
    </row>
    <row r="112" spans="1:15" x14ac:dyDescent="0.25">
      <c r="A112" s="58" t="str">
        <f t="shared" si="1"/>
        <v>Cervical18</v>
      </c>
      <c r="B112" t="s">
        <v>259</v>
      </c>
      <c r="C112" t="s">
        <v>14</v>
      </c>
      <c r="D112">
        <v>18</v>
      </c>
      <c r="E112" t="s">
        <v>200</v>
      </c>
      <c r="F112" t="s">
        <v>220</v>
      </c>
      <c r="G112">
        <v>424</v>
      </c>
      <c r="H112">
        <v>26.17924</v>
      </c>
      <c r="I112">
        <v>28.732330000000001</v>
      </c>
      <c r="J112">
        <v>37.704410000000003</v>
      </c>
      <c r="K112">
        <v>26.227679999999999</v>
      </c>
      <c r="L112">
        <v>40.356830000000002</v>
      </c>
      <c r="M112">
        <v>33.299210000000002</v>
      </c>
      <c r="N112" t="s">
        <v>244</v>
      </c>
      <c r="O112" t="s">
        <v>244</v>
      </c>
    </row>
    <row r="113" spans="1:15" x14ac:dyDescent="0.25">
      <c r="A113" s="58" t="str">
        <f t="shared" si="1"/>
        <v>Cervical19</v>
      </c>
      <c r="B113" t="s">
        <v>259</v>
      </c>
      <c r="C113" t="s">
        <v>14</v>
      </c>
      <c r="D113">
        <v>19</v>
      </c>
      <c r="E113" t="s">
        <v>190</v>
      </c>
      <c r="F113" t="s">
        <v>213</v>
      </c>
      <c r="G113">
        <v>443</v>
      </c>
      <c r="H113">
        <v>29.345369999999999</v>
      </c>
      <c r="I113">
        <v>28.831810000000001</v>
      </c>
      <c r="J113">
        <v>37.61318</v>
      </c>
      <c r="K113">
        <v>26.383500000000002</v>
      </c>
      <c r="L113">
        <v>40.204120000000003</v>
      </c>
      <c r="M113">
        <v>33.299210000000002</v>
      </c>
      <c r="N113" t="s">
        <v>243</v>
      </c>
      <c r="O113" t="s">
        <v>243</v>
      </c>
    </row>
    <row r="114" spans="1:15" x14ac:dyDescent="0.25">
      <c r="A114" s="58" t="str">
        <f t="shared" si="1"/>
        <v>Cervical20</v>
      </c>
      <c r="B114" t="s">
        <v>259</v>
      </c>
      <c r="C114" t="s">
        <v>14</v>
      </c>
      <c r="D114">
        <v>20</v>
      </c>
      <c r="G114">
        <v>485</v>
      </c>
      <c r="I114">
        <v>29.03398</v>
      </c>
      <c r="J114">
        <v>37.42548</v>
      </c>
      <c r="K114">
        <v>26.68449</v>
      </c>
      <c r="L114">
        <v>39.904220000000002</v>
      </c>
    </row>
    <row r="115" spans="1:15" x14ac:dyDescent="0.25">
      <c r="A115" s="58" t="str">
        <f t="shared" si="1"/>
        <v>Cervical21</v>
      </c>
      <c r="B115" t="s">
        <v>259</v>
      </c>
      <c r="C115" t="s">
        <v>14</v>
      </c>
      <c r="D115">
        <v>21</v>
      </c>
      <c r="E115" t="s">
        <v>202</v>
      </c>
      <c r="F115" t="s">
        <v>219</v>
      </c>
      <c r="G115">
        <v>500</v>
      </c>
      <c r="H115">
        <v>30.4</v>
      </c>
      <c r="I115">
        <v>29.097549999999998</v>
      </c>
      <c r="J115">
        <v>37.362380000000002</v>
      </c>
      <c r="K115">
        <v>26.790679999999998</v>
      </c>
      <c r="L115">
        <v>39.797759999999997</v>
      </c>
      <c r="M115">
        <v>33.299210000000002</v>
      </c>
      <c r="N115" t="s">
        <v>243</v>
      </c>
      <c r="O115" t="s">
        <v>243</v>
      </c>
    </row>
    <row r="116" spans="1:15" x14ac:dyDescent="0.25">
      <c r="A116" s="58" t="str">
        <f t="shared" si="1"/>
        <v>Cervical22</v>
      </c>
      <c r="B116" t="s">
        <v>259</v>
      </c>
      <c r="C116" t="s">
        <v>14</v>
      </c>
      <c r="D116">
        <v>22</v>
      </c>
      <c r="G116">
        <v>555</v>
      </c>
      <c r="I116">
        <v>29.31541</v>
      </c>
      <c r="J116">
        <v>37.159329999999997</v>
      </c>
      <c r="K116">
        <v>27.11552</v>
      </c>
      <c r="L116">
        <v>39.4694</v>
      </c>
    </row>
    <row r="117" spans="1:15" x14ac:dyDescent="0.25">
      <c r="A117" s="58" t="str">
        <f t="shared" si="1"/>
        <v>Cervical23</v>
      </c>
      <c r="B117" t="s">
        <v>259</v>
      </c>
      <c r="C117" t="s">
        <v>14</v>
      </c>
      <c r="D117">
        <v>23</v>
      </c>
      <c r="G117">
        <v>625</v>
      </c>
      <c r="I117">
        <v>29.548490000000001</v>
      </c>
      <c r="J117">
        <v>36.939230000000002</v>
      </c>
      <c r="K117">
        <v>27.473120000000002</v>
      </c>
      <c r="L117">
        <v>39.118740000000003</v>
      </c>
    </row>
    <row r="118" spans="1:15" x14ac:dyDescent="0.25">
      <c r="A118" s="58" t="str">
        <f t="shared" si="1"/>
        <v>Cervical24</v>
      </c>
      <c r="B118" t="s">
        <v>259</v>
      </c>
      <c r="C118" t="s">
        <v>14</v>
      </c>
      <c r="D118">
        <v>24</v>
      </c>
      <c r="E118" t="s">
        <v>193</v>
      </c>
      <c r="F118" t="s">
        <v>173</v>
      </c>
      <c r="G118">
        <v>667</v>
      </c>
      <c r="H118">
        <v>29.985009999999999</v>
      </c>
      <c r="I118">
        <v>29.671949999999999</v>
      </c>
      <c r="J118">
        <v>36.825890000000001</v>
      </c>
      <c r="K118">
        <v>27.658470000000001</v>
      </c>
      <c r="L118">
        <v>38.932310000000001</v>
      </c>
      <c r="M118">
        <v>33.299210000000002</v>
      </c>
      <c r="N118" t="s">
        <v>243</v>
      </c>
      <c r="O118" t="s">
        <v>243</v>
      </c>
    </row>
    <row r="119" spans="1:15" x14ac:dyDescent="0.25">
      <c r="A119" s="58" t="str">
        <f t="shared" si="1"/>
        <v>Cervical25</v>
      </c>
      <c r="B119" t="s">
        <v>259</v>
      </c>
      <c r="C119" t="s">
        <v>14</v>
      </c>
      <c r="D119">
        <v>25</v>
      </c>
      <c r="G119">
        <v>695</v>
      </c>
      <c r="I119">
        <v>29.745439999999999</v>
      </c>
      <c r="J119">
        <v>36.755200000000002</v>
      </c>
      <c r="K119">
        <v>27.77693</v>
      </c>
      <c r="L119">
        <v>38.817059999999998</v>
      </c>
    </row>
    <row r="120" spans="1:15" x14ac:dyDescent="0.25">
      <c r="A120" s="58" t="str">
        <f t="shared" si="1"/>
        <v>Cervical26</v>
      </c>
      <c r="B120" t="s">
        <v>259</v>
      </c>
      <c r="C120" t="s">
        <v>14</v>
      </c>
      <c r="D120">
        <v>26</v>
      </c>
      <c r="G120">
        <v>765</v>
      </c>
      <c r="I120">
        <v>29.914870000000001</v>
      </c>
      <c r="J120">
        <v>36.593539999999997</v>
      </c>
      <c r="K120">
        <v>28.032160000000001</v>
      </c>
      <c r="L120">
        <v>38.556870000000004</v>
      </c>
    </row>
    <row r="121" spans="1:15" x14ac:dyDescent="0.25">
      <c r="A121" s="58" t="str">
        <f t="shared" si="1"/>
        <v>Cervical27</v>
      </c>
      <c r="B121" t="s">
        <v>259</v>
      </c>
      <c r="C121" t="s">
        <v>14</v>
      </c>
      <c r="D121">
        <v>27</v>
      </c>
      <c r="E121" t="s">
        <v>194</v>
      </c>
      <c r="F121" t="s">
        <v>174</v>
      </c>
      <c r="G121">
        <v>811</v>
      </c>
      <c r="H121">
        <v>40.5672</v>
      </c>
      <c r="I121">
        <v>30.012440000000002</v>
      </c>
      <c r="J121">
        <v>36.499609999999997</v>
      </c>
      <c r="K121">
        <v>28.183800000000002</v>
      </c>
      <c r="L121">
        <v>38.408830000000002</v>
      </c>
      <c r="M121">
        <v>33.299210000000002</v>
      </c>
      <c r="N121" t="s">
        <v>253</v>
      </c>
      <c r="O121" t="s">
        <v>253</v>
      </c>
    </row>
    <row r="122" spans="1:15" x14ac:dyDescent="0.25">
      <c r="A122" s="58" t="str">
        <f t="shared" si="1"/>
        <v>Cervical28</v>
      </c>
      <c r="B122" t="s">
        <v>259</v>
      </c>
      <c r="C122" t="s">
        <v>14</v>
      </c>
      <c r="D122">
        <v>28</v>
      </c>
      <c r="G122">
        <v>835</v>
      </c>
      <c r="I122">
        <v>30.062560000000001</v>
      </c>
      <c r="J122">
        <v>36.455860000000001</v>
      </c>
      <c r="K122">
        <v>28.260960000000001</v>
      </c>
      <c r="L122">
        <v>38.332520000000002</v>
      </c>
    </row>
    <row r="123" spans="1:15" x14ac:dyDescent="0.25">
      <c r="A123" s="58" t="str">
        <f t="shared" si="1"/>
        <v>Cervical29</v>
      </c>
      <c r="B123" t="s">
        <v>259</v>
      </c>
      <c r="C123" t="s">
        <v>14</v>
      </c>
      <c r="D123">
        <v>29</v>
      </c>
      <c r="E123" t="s">
        <v>192</v>
      </c>
      <c r="F123" t="s">
        <v>185</v>
      </c>
      <c r="G123">
        <v>871</v>
      </c>
      <c r="H123">
        <v>32.032150000000001</v>
      </c>
      <c r="I123">
        <v>30.12913</v>
      </c>
      <c r="J123">
        <v>36.389209999999999</v>
      </c>
      <c r="K123">
        <v>28.365469999999998</v>
      </c>
      <c r="L123">
        <v>38.227290000000004</v>
      </c>
      <c r="M123">
        <v>33.299210000000002</v>
      </c>
      <c r="N123" t="s">
        <v>243</v>
      </c>
      <c r="O123" t="s">
        <v>243</v>
      </c>
    </row>
    <row r="124" spans="1:15" x14ac:dyDescent="0.25">
      <c r="A124" s="58" t="str">
        <f t="shared" si="1"/>
        <v>Cervical30</v>
      </c>
      <c r="B124" t="s">
        <v>259</v>
      </c>
      <c r="C124" t="s">
        <v>14</v>
      </c>
      <c r="D124">
        <v>30</v>
      </c>
      <c r="G124">
        <v>905</v>
      </c>
      <c r="I124">
        <v>30.190550000000002</v>
      </c>
      <c r="J124">
        <v>36.3322</v>
      </c>
      <c r="K124">
        <v>28.456669999999999</v>
      </c>
      <c r="L124">
        <v>38.134720000000002</v>
      </c>
    </row>
    <row r="125" spans="1:15" x14ac:dyDescent="0.25">
      <c r="A125" s="58" t="str">
        <f t="shared" si="1"/>
        <v>Colon1</v>
      </c>
      <c r="B125" t="s">
        <v>259</v>
      </c>
      <c r="C125" t="s">
        <v>4</v>
      </c>
      <c r="D125">
        <v>1</v>
      </c>
      <c r="G125">
        <v>1599</v>
      </c>
      <c r="I125">
        <v>28.9682</v>
      </c>
      <c r="J125">
        <v>33.51249</v>
      </c>
      <c r="K125">
        <v>27.680990000000001</v>
      </c>
      <c r="L125">
        <v>34.843910000000001</v>
      </c>
    </row>
    <row r="126" spans="1:15" x14ac:dyDescent="0.25">
      <c r="A126" s="58" t="str">
        <f t="shared" si="1"/>
        <v>Colon2</v>
      </c>
      <c r="B126" t="s">
        <v>259</v>
      </c>
      <c r="C126" t="s">
        <v>4</v>
      </c>
      <c r="D126">
        <v>2</v>
      </c>
      <c r="E126" t="s">
        <v>195</v>
      </c>
      <c r="F126" t="s">
        <v>181</v>
      </c>
      <c r="G126">
        <v>1675</v>
      </c>
      <c r="H126">
        <v>36.65672</v>
      </c>
      <c r="I126">
        <v>29.021470000000001</v>
      </c>
      <c r="J126">
        <v>33.461660000000002</v>
      </c>
      <c r="K126">
        <v>27.76399</v>
      </c>
      <c r="L126">
        <v>34.761989999999997</v>
      </c>
      <c r="M126">
        <v>31.260590000000001</v>
      </c>
      <c r="N126" t="s">
        <v>253</v>
      </c>
      <c r="O126" t="s">
        <v>253</v>
      </c>
    </row>
    <row r="127" spans="1:15" x14ac:dyDescent="0.25">
      <c r="A127" s="58" t="str">
        <f t="shared" si="1"/>
        <v>Colon3</v>
      </c>
      <c r="B127" t="s">
        <v>259</v>
      </c>
      <c r="C127" t="s">
        <v>4</v>
      </c>
      <c r="D127">
        <v>3</v>
      </c>
      <c r="E127" t="s">
        <v>189</v>
      </c>
      <c r="F127" t="s">
        <v>214</v>
      </c>
      <c r="G127">
        <v>2136</v>
      </c>
      <c r="H127">
        <v>33.426969999999997</v>
      </c>
      <c r="I127">
        <v>29.279389999999999</v>
      </c>
      <c r="J127">
        <v>33.211579999999998</v>
      </c>
      <c r="K127">
        <v>28.163049999999998</v>
      </c>
      <c r="L127">
        <v>34.360700000000001</v>
      </c>
      <c r="M127">
        <v>31.260590000000001</v>
      </c>
      <c r="N127" t="s">
        <v>253</v>
      </c>
      <c r="O127" t="s">
        <v>243</v>
      </c>
    </row>
    <row r="128" spans="1:15" x14ac:dyDescent="0.25">
      <c r="A128" s="58" t="str">
        <f t="shared" si="1"/>
        <v>Colon4</v>
      </c>
      <c r="B128" t="s">
        <v>259</v>
      </c>
      <c r="C128" t="s">
        <v>4</v>
      </c>
      <c r="D128">
        <v>4</v>
      </c>
      <c r="G128">
        <v>2359</v>
      </c>
      <c r="I128">
        <v>29.376519999999999</v>
      </c>
      <c r="J128">
        <v>33.117649999999998</v>
      </c>
      <c r="K128">
        <v>28.313479999999998</v>
      </c>
      <c r="L128">
        <v>34.210459999999998</v>
      </c>
    </row>
    <row r="129" spans="1:15" x14ac:dyDescent="0.25">
      <c r="A129" s="58" t="str">
        <f t="shared" si="1"/>
        <v>Colon5</v>
      </c>
      <c r="B129" t="s">
        <v>259</v>
      </c>
      <c r="C129" t="s">
        <v>4</v>
      </c>
      <c r="D129">
        <v>5</v>
      </c>
      <c r="E129" t="s">
        <v>203</v>
      </c>
      <c r="F129" t="s">
        <v>216</v>
      </c>
      <c r="G129">
        <v>2478</v>
      </c>
      <c r="H129">
        <v>34.221150000000002</v>
      </c>
      <c r="I129">
        <v>29.42249</v>
      </c>
      <c r="J129">
        <v>33.072940000000003</v>
      </c>
      <c r="K129">
        <v>28.384599999999999</v>
      </c>
      <c r="L129">
        <v>34.138809999999999</v>
      </c>
      <c r="M129">
        <v>31.260590000000001</v>
      </c>
      <c r="N129" t="s">
        <v>253</v>
      </c>
      <c r="O129" t="s">
        <v>253</v>
      </c>
    </row>
    <row r="130" spans="1:15" x14ac:dyDescent="0.25">
      <c r="A130" s="58" t="str">
        <f t="shared" ref="A130:A193" si="2">CONCATENATE(C130,D130)</f>
        <v>Colon6</v>
      </c>
      <c r="B130" t="s">
        <v>259</v>
      </c>
      <c r="C130" t="s">
        <v>4</v>
      </c>
      <c r="D130">
        <v>6</v>
      </c>
      <c r="E130" t="s">
        <v>191</v>
      </c>
      <c r="F130" t="s">
        <v>245</v>
      </c>
      <c r="G130">
        <v>2630</v>
      </c>
      <c r="H130">
        <v>25.74145</v>
      </c>
      <c r="I130">
        <v>29.476610000000001</v>
      </c>
      <c r="J130">
        <v>33.020139999999998</v>
      </c>
      <c r="K130">
        <v>28.469000000000001</v>
      </c>
      <c r="L130">
        <v>34.054870000000001</v>
      </c>
      <c r="M130">
        <v>31.260590000000001</v>
      </c>
      <c r="N130" t="s">
        <v>244</v>
      </c>
      <c r="O130" t="s">
        <v>244</v>
      </c>
    </row>
    <row r="131" spans="1:15" x14ac:dyDescent="0.25">
      <c r="A131" s="58" t="str">
        <f t="shared" si="2"/>
        <v>Colon7</v>
      </c>
      <c r="B131" t="s">
        <v>259</v>
      </c>
      <c r="C131" t="s">
        <v>4</v>
      </c>
      <c r="D131">
        <v>7</v>
      </c>
      <c r="E131" t="s">
        <v>196</v>
      </c>
      <c r="F131" t="s">
        <v>215</v>
      </c>
      <c r="G131">
        <v>2645</v>
      </c>
      <c r="H131">
        <v>33.1569</v>
      </c>
      <c r="I131">
        <v>29.481739999999999</v>
      </c>
      <c r="J131">
        <v>33.015079999999998</v>
      </c>
      <c r="K131">
        <v>28.476970000000001</v>
      </c>
      <c r="L131">
        <v>34.046979999999998</v>
      </c>
      <c r="M131">
        <v>31.260590000000001</v>
      </c>
      <c r="N131" t="s">
        <v>253</v>
      </c>
      <c r="O131" t="s">
        <v>243</v>
      </c>
    </row>
    <row r="132" spans="1:15" x14ac:dyDescent="0.25">
      <c r="A132" s="58" t="str">
        <f t="shared" si="2"/>
        <v>Colon8</v>
      </c>
      <c r="B132" t="s">
        <v>259</v>
      </c>
      <c r="C132" t="s">
        <v>4</v>
      </c>
      <c r="D132">
        <v>8</v>
      </c>
      <c r="E132" t="s">
        <v>205</v>
      </c>
      <c r="F132" t="s">
        <v>303</v>
      </c>
      <c r="G132">
        <v>2760</v>
      </c>
      <c r="H132">
        <v>35.615940000000002</v>
      </c>
      <c r="I132">
        <v>29.519410000000001</v>
      </c>
      <c r="J132">
        <v>32.978349999999999</v>
      </c>
      <c r="K132">
        <v>28.53537</v>
      </c>
      <c r="L132">
        <v>33.987870000000001</v>
      </c>
      <c r="M132">
        <v>31.260590000000001</v>
      </c>
      <c r="N132" t="s">
        <v>253</v>
      </c>
      <c r="O132" t="s">
        <v>253</v>
      </c>
    </row>
    <row r="133" spans="1:15" x14ac:dyDescent="0.25">
      <c r="A133" s="58" t="str">
        <f t="shared" si="2"/>
        <v>Colon9</v>
      </c>
      <c r="B133" t="s">
        <v>259</v>
      </c>
      <c r="C133" t="s">
        <v>4</v>
      </c>
      <c r="D133">
        <v>9</v>
      </c>
      <c r="E133" t="s">
        <v>198</v>
      </c>
      <c r="F133" t="s">
        <v>183</v>
      </c>
      <c r="G133">
        <v>3058</v>
      </c>
      <c r="H133">
        <v>33.158929999999998</v>
      </c>
      <c r="I133">
        <v>29.606929999999998</v>
      </c>
      <c r="J133">
        <v>32.893009999999997</v>
      </c>
      <c r="K133">
        <v>28.67163</v>
      </c>
      <c r="L133">
        <v>33.851750000000003</v>
      </c>
      <c r="M133">
        <v>31.260590000000001</v>
      </c>
      <c r="N133" t="s">
        <v>253</v>
      </c>
      <c r="O133" t="s">
        <v>243</v>
      </c>
    </row>
    <row r="134" spans="1:15" x14ac:dyDescent="0.25">
      <c r="A134" s="58" t="str">
        <f t="shared" si="2"/>
        <v>Colon10</v>
      </c>
      <c r="B134" t="s">
        <v>259</v>
      </c>
      <c r="C134" t="s">
        <v>4</v>
      </c>
      <c r="D134">
        <v>10</v>
      </c>
      <c r="E134" t="s">
        <v>188</v>
      </c>
      <c r="F134" t="s">
        <v>300</v>
      </c>
      <c r="G134">
        <v>3097</v>
      </c>
      <c r="H134">
        <v>32.515340000000002</v>
      </c>
      <c r="I134">
        <v>29.6175</v>
      </c>
      <c r="J134">
        <v>32.882910000000003</v>
      </c>
      <c r="K134">
        <v>28.687809999999999</v>
      </c>
      <c r="L134">
        <v>33.83531</v>
      </c>
      <c r="M134">
        <v>31.260590000000001</v>
      </c>
      <c r="N134" t="s">
        <v>243</v>
      </c>
      <c r="O134" t="s">
        <v>243</v>
      </c>
    </row>
    <row r="135" spans="1:15" x14ac:dyDescent="0.25">
      <c r="A135" s="58" t="str">
        <f t="shared" si="2"/>
        <v>Colon11</v>
      </c>
      <c r="B135" t="s">
        <v>259</v>
      </c>
      <c r="C135" t="s">
        <v>4</v>
      </c>
      <c r="D135">
        <v>11</v>
      </c>
      <c r="G135">
        <v>3119</v>
      </c>
      <c r="I135">
        <v>29.623519999999999</v>
      </c>
      <c r="J135">
        <v>32.877220000000001</v>
      </c>
      <c r="K135">
        <v>28.69725</v>
      </c>
      <c r="L135">
        <v>33.826070000000001</v>
      </c>
    </row>
    <row r="136" spans="1:15" x14ac:dyDescent="0.25">
      <c r="A136" s="58" t="str">
        <f t="shared" si="2"/>
        <v>Colon12</v>
      </c>
      <c r="B136" t="s">
        <v>259</v>
      </c>
      <c r="C136" t="s">
        <v>4</v>
      </c>
      <c r="D136">
        <v>12</v>
      </c>
      <c r="E136" t="s">
        <v>199</v>
      </c>
      <c r="F136" t="s">
        <v>179</v>
      </c>
      <c r="G136">
        <v>3139</v>
      </c>
      <c r="H136">
        <v>29.81841</v>
      </c>
      <c r="I136">
        <v>29.628769999999999</v>
      </c>
      <c r="J136">
        <v>32.871960000000001</v>
      </c>
      <c r="K136">
        <v>28.70543</v>
      </c>
      <c r="L136">
        <v>33.818280000000001</v>
      </c>
      <c r="M136">
        <v>31.260590000000001</v>
      </c>
      <c r="N136" t="s">
        <v>243</v>
      </c>
      <c r="O136" t="s">
        <v>243</v>
      </c>
    </row>
    <row r="137" spans="1:15" x14ac:dyDescent="0.25">
      <c r="A137" s="58" t="str">
        <f t="shared" si="2"/>
        <v>Colon13</v>
      </c>
      <c r="B137" t="s">
        <v>259</v>
      </c>
      <c r="C137" t="s">
        <v>4</v>
      </c>
      <c r="D137">
        <v>13</v>
      </c>
      <c r="E137" t="s">
        <v>206</v>
      </c>
      <c r="F137" t="s">
        <v>304</v>
      </c>
      <c r="G137">
        <v>3399</v>
      </c>
      <c r="H137">
        <v>32.097679999999997</v>
      </c>
      <c r="I137">
        <v>29.69265</v>
      </c>
      <c r="J137">
        <v>32.809519999999999</v>
      </c>
      <c r="K137">
        <v>28.80499</v>
      </c>
      <c r="L137">
        <v>33.718200000000003</v>
      </c>
      <c r="M137">
        <v>31.260590000000001</v>
      </c>
      <c r="N137" t="s">
        <v>243</v>
      </c>
      <c r="O137" t="s">
        <v>243</v>
      </c>
    </row>
    <row r="138" spans="1:15" x14ac:dyDescent="0.25">
      <c r="A138" s="58" t="str">
        <f t="shared" si="2"/>
        <v>Colon14</v>
      </c>
      <c r="B138" t="s">
        <v>259</v>
      </c>
      <c r="C138" t="s">
        <v>4</v>
      </c>
      <c r="D138">
        <v>14</v>
      </c>
      <c r="E138" t="s">
        <v>204</v>
      </c>
      <c r="F138" t="s">
        <v>207</v>
      </c>
      <c r="G138">
        <v>3502</v>
      </c>
      <c r="H138">
        <v>32.495719999999999</v>
      </c>
      <c r="I138">
        <v>29.715979999999998</v>
      </c>
      <c r="J138">
        <v>32.786709999999999</v>
      </c>
      <c r="K138">
        <v>28.841429999999999</v>
      </c>
      <c r="L138">
        <v>33.68206</v>
      </c>
      <c r="M138">
        <v>31.260590000000001</v>
      </c>
      <c r="N138" t="s">
        <v>243</v>
      </c>
      <c r="O138" t="s">
        <v>243</v>
      </c>
    </row>
    <row r="139" spans="1:15" x14ac:dyDescent="0.25">
      <c r="A139" s="58" t="str">
        <f t="shared" si="2"/>
        <v>Colon15</v>
      </c>
      <c r="B139" t="s">
        <v>259</v>
      </c>
      <c r="C139" t="s">
        <v>4</v>
      </c>
      <c r="D139">
        <v>15</v>
      </c>
      <c r="G139">
        <v>3879</v>
      </c>
      <c r="I139">
        <v>29.793420000000001</v>
      </c>
      <c r="J139">
        <v>32.71105</v>
      </c>
      <c r="K139">
        <v>28.961590000000001</v>
      </c>
      <c r="L139">
        <v>33.561199999999999</v>
      </c>
    </row>
    <row r="140" spans="1:15" x14ac:dyDescent="0.25">
      <c r="A140" s="58" t="str">
        <f t="shared" si="2"/>
        <v>Colon16</v>
      </c>
      <c r="B140" t="s">
        <v>259</v>
      </c>
      <c r="C140" t="s">
        <v>4</v>
      </c>
      <c r="D140">
        <v>16</v>
      </c>
      <c r="E140" t="s">
        <v>190</v>
      </c>
      <c r="F140" t="s">
        <v>213</v>
      </c>
      <c r="G140">
        <v>3917</v>
      </c>
      <c r="H140">
        <v>30.20168</v>
      </c>
      <c r="I140">
        <v>29.800599999999999</v>
      </c>
      <c r="J140">
        <v>32.703949999999999</v>
      </c>
      <c r="K140">
        <v>28.972950000000001</v>
      </c>
      <c r="L140">
        <v>33.549999999999997</v>
      </c>
      <c r="M140">
        <v>31.260590000000001</v>
      </c>
      <c r="N140" t="s">
        <v>243</v>
      </c>
      <c r="O140" t="s">
        <v>243</v>
      </c>
    </row>
    <row r="141" spans="1:15" x14ac:dyDescent="0.25">
      <c r="A141" s="58" t="str">
        <f t="shared" si="2"/>
        <v>Colon17</v>
      </c>
      <c r="B141" t="s">
        <v>259</v>
      </c>
      <c r="C141" t="s">
        <v>4</v>
      </c>
      <c r="D141">
        <v>17</v>
      </c>
      <c r="E141" t="s">
        <v>201</v>
      </c>
      <c r="F141" t="s">
        <v>184</v>
      </c>
      <c r="G141">
        <v>4118</v>
      </c>
      <c r="H141">
        <v>29.72317</v>
      </c>
      <c r="I141">
        <v>29.836870000000001</v>
      </c>
      <c r="J141">
        <v>32.668640000000003</v>
      </c>
      <c r="K141">
        <v>29.02927</v>
      </c>
      <c r="L141">
        <v>33.493499999999997</v>
      </c>
      <c r="M141">
        <v>31.260590000000001</v>
      </c>
      <c r="N141" t="s">
        <v>244</v>
      </c>
      <c r="O141" t="s">
        <v>243</v>
      </c>
    </row>
    <row r="142" spans="1:15" x14ac:dyDescent="0.25">
      <c r="A142" s="58" t="str">
        <f t="shared" si="2"/>
        <v>Colon18</v>
      </c>
      <c r="B142" t="s">
        <v>259</v>
      </c>
      <c r="C142" t="s">
        <v>4</v>
      </c>
      <c r="D142">
        <v>18</v>
      </c>
      <c r="E142" t="s">
        <v>200</v>
      </c>
      <c r="F142" t="s">
        <v>220</v>
      </c>
      <c r="G142">
        <v>4339</v>
      </c>
      <c r="H142">
        <v>32.196359999999999</v>
      </c>
      <c r="I142">
        <v>29.873830000000002</v>
      </c>
      <c r="J142">
        <v>32.63241</v>
      </c>
      <c r="K142">
        <v>29.087</v>
      </c>
      <c r="L142">
        <v>33.435859999999998</v>
      </c>
      <c r="M142">
        <v>31.260590000000001</v>
      </c>
      <c r="N142" t="s">
        <v>243</v>
      </c>
      <c r="O142" t="s">
        <v>243</v>
      </c>
    </row>
    <row r="143" spans="1:15" x14ac:dyDescent="0.25">
      <c r="A143" s="58" t="str">
        <f t="shared" si="2"/>
        <v>Colon19</v>
      </c>
      <c r="B143" t="s">
        <v>259</v>
      </c>
      <c r="C143" t="s">
        <v>4</v>
      </c>
      <c r="D143">
        <v>19</v>
      </c>
      <c r="G143">
        <v>4639</v>
      </c>
      <c r="I143">
        <v>29.91976</v>
      </c>
      <c r="J143">
        <v>32.587629999999997</v>
      </c>
      <c r="K143">
        <v>29.158259999999999</v>
      </c>
      <c r="L143">
        <v>33.364339999999999</v>
      </c>
    </row>
    <row r="144" spans="1:15" x14ac:dyDescent="0.25">
      <c r="A144" s="58" t="str">
        <f t="shared" si="2"/>
        <v>Colon20</v>
      </c>
      <c r="B144" t="s">
        <v>259</v>
      </c>
      <c r="C144" t="s">
        <v>4</v>
      </c>
      <c r="D144">
        <v>20</v>
      </c>
      <c r="E144" t="s">
        <v>197</v>
      </c>
      <c r="F144" t="s">
        <v>221</v>
      </c>
      <c r="G144">
        <v>4640</v>
      </c>
      <c r="H144">
        <v>26.875</v>
      </c>
      <c r="I144">
        <v>29.919789999999999</v>
      </c>
      <c r="J144">
        <v>32.587389999999999</v>
      </c>
      <c r="K144">
        <v>29.15869</v>
      </c>
      <c r="L144">
        <v>33.36401</v>
      </c>
      <c r="M144">
        <v>31.260590000000001</v>
      </c>
      <c r="N144" t="s">
        <v>244</v>
      </c>
      <c r="O144" t="s">
        <v>244</v>
      </c>
    </row>
    <row r="145" spans="1:15" x14ac:dyDescent="0.25">
      <c r="A145" s="58" t="str">
        <f t="shared" si="2"/>
        <v>Colon21</v>
      </c>
      <c r="B145" t="s">
        <v>259</v>
      </c>
      <c r="C145" t="s">
        <v>4</v>
      </c>
      <c r="D145">
        <v>21</v>
      </c>
      <c r="E145" t="s">
        <v>202</v>
      </c>
      <c r="F145" t="s">
        <v>219</v>
      </c>
      <c r="G145">
        <v>4775</v>
      </c>
      <c r="H145">
        <v>28.75393</v>
      </c>
      <c r="I145">
        <v>29.938949999999998</v>
      </c>
      <c r="J145">
        <v>32.568649999999998</v>
      </c>
      <c r="K145">
        <v>29.18844</v>
      </c>
      <c r="L145">
        <v>33.33419</v>
      </c>
      <c r="M145">
        <v>31.260590000000001</v>
      </c>
      <c r="N145" t="s">
        <v>244</v>
      </c>
      <c r="O145" t="s">
        <v>244</v>
      </c>
    </row>
    <row r="146" spans="1:15" x14ac:dyDescent="0.25">
      <c r="A146" s="58" t="str">
        <f t="shared" si="2"/>
        <v>Colon22</v>
      </c>
      <c r="B146" t="s">
        <v>259</v>
      </c>
      <c r="C146" t="s">
        <v>4</v>
      </c>
      <c r="D146">
        <v>22</v>
      </c>
      <c r="G146">
        <v>5399</v>
      </c>
      <c r="I146">
        <v>30.018070000000002</v>
      </c>
      <c r="J146">
        <v>32.491129999999998</v>
      </c>
      <c r="K146">
        <v>29.31175</v>
      </c>
      <c r="L146">
        <v>33.210509999999999</v>
      </c>
    </row>
    <row r="147" spans="1:15" x14ac:dyDescent="0.25">
      <c r="A147" s="58" t="str">
        <f t="shared" si="2"/>
        <v>Colon23</v>
      </c>
      <c r="B147" t="s">
        <v>259</v>
      </c>
      <c r="C147" t="s">
        <v>4</v>
      </c>
      <c r="D147">
        <v>23</v>
      </c>
      <c r="E147" t="s">
        <v>193</v>
      </c>
      <c r="F147" t="s">
        <v>173</v>
      </c>
      <c r="G147">
        <v>5738</v>
      </c>
      <c r="H147">
        <v>31.631229999999999</v>
      </c>
      <c r="I147">
        <v>30.055499999999999</v>
      </c>
      <c r="J147">
        <v>32.454410000000003</v>
      </c>
      <c r="K147">
        <v>29.37021</v>
      </c>
      <c r="L147">
        <v>33.152149999999999</v>
      </c>
      <c r="M147">
        <v>31.260590000000001</v>
      </c>
      <c r="N147" t="s">
        <v>243</v>
      </c>
      <c r="O147" t="s">
        <v>243</v>
      </c>
    </row>
    <row r="148" spans="1:15" x14ac:dyDescent="0.25">
      <c r="A148" s="58" t="str">
        <f t="shared" si="2"/>
        <v>Colon24</v>
      </c>
      <c r="B148" t="s">
        <v>259</v>
      </c>
      <c r="C148" t="s">
        <v>4</v>
      </c>
      <c r="D148">
        <v>24</v>
      </c>
      <c r="G148">
        <v>6159</v>
      </c>
      <c r="I148">
        <v>30.097619999999999</v>
      </c>
      <c r="J148">
        <v>32.413089999999997</v>
      </c>
      <c r="K148">
        <v>29.436050000000002</v>
      </c>
      <c r="L148">
        <v>33.086329999999997</v>
      </c>
    </row>
    <row r="149" spans="1:15" x14ac:dyDescent="0.25">
      <c r="A149" s="58" t="str">
        <f t="shared" si="2"/>
        <v>Colon25</v>
      </c>
      <c r="B149" t="s">
        <v>259</v>
      </c>
      <c r="C149" t="s">
        <v>4</v>
      </c>
      <c r="D149">
        <v>25</v>
      </c>
      <c r="G149">
        <v>6919</v>
      </c>
      <c r="I149">
        <v>30.163699999999999</v>
      </c>
      <c r="J149">
        <v>32.348199999999999</v>
      </c>
      <c r="K149">
        <v>29.53905</v>
      </c>
      <c r="L149">
        <v>32.983080000000001</v>
      </c>
    </row>
    <row r="150" spans="1:15" x14ac:dyDescent="0.25">
      <c r="A150" s="58" t="str">
        <f t="shared" si="2"/>
        <v>Colon26</v>
      </c>
      <c r="B150" t="s">
        <v>259</v>
      </c>
      <c r="C150" t="s">
        <v>4</v>
      </c>
      <c r="D150">
        <v>26</v>
      </c>
      <c r="G150">
        <v>7679</v>
      </c>
      <c r="I150">
        <v>30.219550000000002</v>
      </c>
      <c r="J150">
        <v>32.293210000000002</v>
      </c>
      <c r="K150">
        <v>29.62649</v>
      </c>
      <c r="L150">
        <v>32.895589999999999</v>
      </c>
    </row>
    <row r="151" spans="1:15" x14ac:dyDescent="0.25">
      <c r="A151" s="58" t="str">
        <f t="shared" si="2"/>
        <v>Colon27</v>
      </c>
      <c r="B151" t="s">
        <v>259</v>
      </c>
      <c r="C151" t="s">
        <v>4</v>
      </c>
      <c r="D151">
        <v>27</v>
      </c>
      <c r="E151" t="s">
        <v>192</v>
      </c>
      <c r="F151" t="s">
        <v>185</v>
      </c>
      <c r="G151">
        <v>8251</v>
      </c>
      <c r="H151">
        <v>34.274630000000002</v>
      </c>
      <c r="I151">
        <v>30.256419999999999</v>
      </c>
      <c r="J151">
        <v>32.25694</v>
      </c>
      <c r="K151">
        <v>29.684049999999999</v>
      </c>
      <c r="L151">
        <v>32.837980000000002</v>
      </c>
      <c r="M151">
        <v>31.260590000000001</v>
      </c>
      <c r="N151" t="s">
        <v>253</v>
      </c>
      <c r="O151" t="s">
        <v>253</v>
      </c>
    </row>
    <row r="152" spans="1:15" x14ac:dyDescent="0.25">
      <c r="A152" s="58" t="str">
        <f t="shared" si="2"/>
        <v>Colon28</v>
      </c>
      <c r="B152" t="s">
        <v>259</v>
      </c>
      <c r="C152" t="s">
        <v>4</v>
      </c>
      <c r="D152">
        <v>28</v>
      </c>
      <c r="G152">
        <v>8439</v>
      </c>
      <c r="I152">
        <v>30.26773</v>
      </c>
      <c r="J152">
        <v>32.245800000000003</v>
      </c>
      <c r="K152">
        <v>29.70167</v>
      </c>
      <c r="L152">
        <v>32.820300000000003</v>
      </c>
    </row>
    <row r="153" spans="1:15" x14ac:dyDescent="0.25">
      <c r="A153" s="58" t="str">
        <f t="shared" si="2"/>
        <v>Colon29</v>
      </c>
      <c r="B153" t="s">
        <v>259</v>
      </c>
      <c r="C153" t="s">
        <v>4</v>
      </c>
      <c r="D153">
        <v>29</v>
      </c>
      <c r="G153">
        <v>9199</v>
      </c>
      <c r="I153">
        <v>30.30979</v>
      </c>
      <c r="J153">
        <v>32.2044</v>
      </c>
      <c r="K153">
        <v>29.76745</v>
      </c>
      <c r="L153">
        <v>32.75441</v>
      </c>
    </row>
    <row r="154" spans="1:15" x14ac:dyDescent="0.25">
      <c r="A154" s="58" t="str">
        <f t="shared" si="2"/>
        <v>Colon30</v>
      </c>
      <c r="B154" t="s">
        <v>259</v>
      </c>
      <c r="C154" t="s">
        <v>4</v>
      </c>
      <c r="D154">
        <v>30</v>
      </c>
      <c r="E154" t="s">
        <v>194</v>
      </c>
      <c r="F154" t="s">
        <v>174</v>
      </c>
      <c r="G154">
        <v>9255</v>
      </c>
      <c r="H154">
        <v>28.654779999999999</v>
      </c>
      <c r="I154">
        <v>30.312660000000001</v>
      </c>
      <c r="J154">
        <v>32.201529999999998</v>
      </c>
      <c r="K154">
        <v>29.77197</v>
      </c>
      <c r="L154">
        <v>32.749859999999998</v>
      </c>
      <c r="M154">
        <v>31.260590000000001</v>
      </c>
      <c r="N154" t="s">
        <v>244</v>
      </c>
      <c r="O154" t="s">
        <v>244</v>
      </c>
    </row>
    <row r="155" spans="1:15" x14ac:dyDescent="0.25">
      <c r="A155" s="58" t="str">
        <f t="shared" si="2"/>
        <v>Colon31</v>
      </c>
      <c r="B155" t="s">
        <v>259</v>
      </c>
      <c r="C155" t="s">
        <v>4</v>
      </c>
      <c r="D155">
        <v>31</v>
      </c>
      <c r="G155">
        <v>9959</v>
      </c>
      <c r="I155">
        <v>30.346920000000001</v>
      </c>
      <c r="J155">
        <v>32.1678</v>
      </c>
      <c r="K155">
        <v>29.825530000000001</v>
      </c>
      <c r="L155">
        <v>32.696309999999997</v>
      </c>
    </row>
    <row r="156" spans="1:15" x14ac:dyDescent="0.25">
      <c r="A156" s="58" t="str">
        <f t="shared" si="2"/>
        <v>Hypopharynx1</v>
      </c>
      <c r="B156" t="s">
        <v>259</v>
      </c>
      <c r="C156" t="s">
        <v>17</v>
      </c>
      <c r="D156">
        <v>1</v>
      </c>
      <c r="G156">
        <v>31</v>
      </c>
      <c r="I156">
        <v>22.093610000000002</v>
      </c>
      <c r="J156">
        <v>56.81541</v>
      </c>
      <c r="K156">
        <v>13.17732</v>
      </c>
      <c r="L156">
        <v>66.964020000000005</v>
      </c>
    </row>
    <row r="157" spans="1:15" x14ac:dyDescent="0.25">
      <c r="A157" s="58" t="str">
        <f t="shared" si="2"/>
        <v>Hypopharynx2</v>
      </c>
      <c r="B157" t="s">
        <v>259</v>
      </c>
      <c r="C157" t="s">
        <v>17</v>
      </c>
      <c r="D157">
        <v>2</v>
      </c>
      <c r="E157" t="s">
        <v>195</v>
      </c>
      <c r="F157" t="s">
        <v>181</v>
      </c>
      <c r="G157">
        <v>33</v>
      </c>
      <c r="H157">
        <v>57.575760000000002</v>
      </c>
      <c r="I157">
        <v>22.555689999999998</v>
      </c>
      <c r="J157">
        <v>56.352960000000003</v>
      </c>
      <c r="K157">
        <v>13.78224</v>
      </c>
      <c r="L157">
        <v>66.133939999999996</v>
      </c>
      <c r="M157">
        <v>40.707389999999997</v>
      </c>
      <c r="N157" t="s">
        <v>253</v>
      </c>
      <c r="O157" t="s">
        <v>243</v>
      </c>
    </row>
    <row r="158" spans="1:15" x14ac:dyDescent="0.25">
      <c r="A158" s="58" t="str">
        <f t="shared" si="2"/>
        <v>Hypopharynx3</v>
      </c>
      <c r="B158" t="s">
        <v>259</v>
      </c>
      <c r="C158" t="s">
        <v>17</v>
      </c>
      <c r="D158">
        <v>3</v>
      </c>
      <c r="E158" t="s">
        <v>189</v>
      </c>
      <c r="F158" t="s">
        <v>214</v>
      </c>
      <c r="G158">
        <v>36</v>
      </c>
      <c r="H158">
        <v>58.333329999999997</v>
      </c>
      <c r="I158">
        <v>23.39208</v>
      </c>
      <c r="J158">
        <v>55.518520000000002</v>
      </c>
      <c r="K158">
        <v>14.9152</v>
      </c>
      <c r="L158">
        <v>65.192019999999999</v>
      </c>
      <c r="M158">
        <v>40.707389999999997</v>
      </c>
      <c r="N158" t="s">
        <v>253</v>
      </c>
      <c r="O158" t="s">
        <v>243</v>
      </c>
    </row>
    <row r="159" spans="1:15" x14ac:dyDescent="0.25">
      <c r="A159" s="58" t="str">
        <f t="shared" si="2"/>
        <v>Hypopharynx4</v>
      </c>
      <c r="B159" t="s">
        <v>259</v>
      </c>
      <c r="C159" t="s">
        <v>17</v>
      </c>
      <c r="D159">
        <v>4</v>
      </c>
      <c r="E159" t="s">
        <v>203</v>
      </c>
      <c r="F159" t="s">
        <v>216</v>
      </c>
      <c r="G159">
        <v>47</v>
      </c>
      <c r="H159">
        <v>42.553190000000001</v>
      </c>
      <c r="I159">
        <v>25.78753</v>
      </c>
      <c r="J159">
        <v>53.935879999999997</v>
      </c>
      <c r="K159">
        <v>18.18309</v>
      </c>
      <c r="L159">
        <v>62.14808</v>
      </c>
      <c r="M159">
        <v>40.707389999999997</v>
      </c>
      <c r="N159" t="s">
        <v>243</v>
      </c>
      <c r="O159" t="s">
        <v>243</v>
      </c>
    </row>
    <row r="160" spans="1:15" x14ac:dyDescent="0.25">
      <c r="A160" s="58" t="str">
        <f t="shared" si="2"/>
        <v>Hypopharynx5</v>
      </c>
      <c r="B160" t="s">
        <v>259</v>
      </c>
      <c r="C160" t="s">
        <v>17</v>
      </c>
      <c r="D160">
        <v>5</v>
      </c>
      <c r="E160" t="s">
        <v>198</v>
      </c>
      <c r="F160" t="s">
        <v>183</v>
      </c>
      <c r="G160">
        <v>49</v>
      </c>
      <c r="H160">
        <v>40.816330000000001</v>
      </c>
      <c r="I160">
        <v>26.08972</v>
      </c>
      <c r="J160">
        <v>53.666719999999998</v>
      </c>
      <c r="K160">
        <v>18.718119999999999</v>
      </c>
      <c r="L160">
        <v>61.746670000000002</v>
      </c>
      <c r="M160">
        <v>40.707389999999997</v>
      </c>
      <c r="N160" t="s">
        <v>243</v>
      </c>
      <c r="O160" t="s">
        <v>243</v>
      </c>
    </row>
    <row r="161" spans="1:15" x14ac:dyDescent="0.25">
      <c r="A161" s="58" t="str">
        <f t="shared" si="2"/>
        <v>Hypopharynx6</v>
      </c>
      <c r="B161" t="s">
        <v>259</v>
      </c>
      <c r="C161" t="s">
        <v>17</v>
      </c>
      <c r="D161">
        <v>6</v>
      </c>
      <c r="E161" t="s">
        <v>199</v>
      </c>
      <c r="F161" t="s">
        <v>179</v>
      </c>
      <c r="G161">
        <v>49</v>
      </c>
      <c r="H161">
        <v>28.571429999999999</v>
      </c>
      <c r="I161">
        <v>26.08972</v>
      </c>
      <c r="J161">
        <v>53.666719999999998</v>
      </c>
      <c r="K161">
        <v>18.718119999999999</v>
      </c>
      <c r="L161">
        <v>61.746670000000002</v>
      </c>
      <c r="M161">
        <v>40.707389999999997</v>
      </c>
      <c r="N161" t="s">
        <v>243</v>
      </c>
      <c r="O161" t="s">
        <v>243</v>
      </c>
    </row>
    <row r="162" spans="1:15" x14ac:dyDescent="0.25">
      <c r="A162" s="58" t="str">
        <f t="shared" si="2"/>
        <v>Hypopharynx7</v>
      </c>
      <c r="B162" t="s">
        <v>259</v>
      </c>
      <c r="C162" t="s">
        <v>17</v>
      </c>
      <c r="D162">
        <v>7</v>
      </c>
      <c r="G162">
        <v>51</v>
      </c>
      <c r="I162">
        <v>26.343710000000002</v>
      </c>
      <c r="J162">
        <v>53.40992</v>
      </c>
      <c r="K162">
        <v>19.179770000000001</v>
      </c>
      <c r="L162">
        <v>61.361750000000001</v>
      </c>
    </row>
    <row r="163" spans="1:15" x14ac:dyDescent="0.25">
      <c r="A163" s="58" t="str">
        <f t="shared" si="2"/>
        <v>Hypopharynx8</v>
      </c>
      <c r="B163" t="s">
        <v>259</v>
      </c>
      <c r="C163" t="s">
        <v>17</v>
      </c>
      <c r="D163">
        <v>8</v>
      </c>
      <c r="E163" t="s">
        <v>196</v>
      </c>
      <c r="F163" t="s">
        <v>215</v>
      </c>
      <c r="G163">
        <v>52</v>
      </c>
      <c r="H163">
        <v>69.230770000000007</v>
      </c>
      <c r="I163">
        <v>26.54946</v>
      </c>
      <c r="J163">
        <v>53.31644</v>
      </c>
      <c r="K163">
        <v>19.4194</v>
      </c>
      <c r="L163">
        <v>61.166179999999997</v>
      </c>
      <c r="M163">
        <v>40.707389999999997</v>
      </c>
      <c r="N163" t="s">
        <v>253</v>
      </c>
      <c r="O163" t="s">
        <v>253</v>
      </c>
    </row>
    <row r="164" spans="1:15" x14ac:dyDescent="0.25">
      <c r="A164" s="58" t="str">
        <f t="shared" si="2"/>
        <v>Hypopharynx9</v>
      </c>
      <c r="B164" t="s">
        <v>259</v>
      </c>
      <c r="C164" t="s">
        <v>17</v>
      </c>
      <c r="D164">
        <v>9</v>
      </c>
      <c r="E164" t="s">
        <v>191</v>
      </c>
      <c r="F164" t="s">
        <v>245</v>
      </c>
      <c r="G164">
        <v>56</v>
      </c>
      <c r="H164">
        <v>53.571429999999999</v>
      </c>
      <c r="I164">
        <v>27.088470000000001</v>
      </c>
      <c r="J164">
        <v>52.896450000000002</v>
      </c>
      <c r="K164">
        <v>20.10868</v>
      </c>
      <c r="L164">
        <v>60.430239999999998</v>
      </c>
      <c r="M164">
        <v>40.707389999999997</v>
      </c>
      <c r="N164" t="s">
        <v>253</v>
      </c>
      <c r="O164" t="s">
        <v>243</v>
      </c>
    </row>
    <row r="165" spans="1:15" x14ac:dyDescent="0.25">
      <c r="A165" s="58" t="str">
        <f t="shared" si="2"/>
        <v>Hypopharynx10</v>
      </c>
      <c r="B165" t="s">
        <v>259</v>
      </c>
      <c r="C165" t="s">
        <v>17</v>
      </c>
      <c r="D165">
        <v>10</v>
      </c>
      <c r="E165" t="s">
        <v>197</v>
      </c>
      <c r="F165" t="s">
        <v>221</v>
      </c>
      <c r="G165">
        <v>58</v>
      </c>
      <c r="H165">
        <v>48.275860000000002</v>
      </c>
      <c r="I165">
        <v>27.36185</v>
      </c>
      <c r="J165">
        <v>52.698270000000001</v>
      </c>
      <c r="K165">
        <v>20.608779999999999</v>
      </c>
      <c r="L165">
        <v>60.092500000000001</v>
      </c>
      <c r="M165">
        <v>40.707389999999997</v>
      </c>
      <c r="N165" t="s">
        <v>243</v>
      </c>
      <c r="O165" t="s">
        <v>243</v>
      </c>
    </row>
    <row r="166" spans="1:15" x14ac:dyDescent="0.25">
      <c r="A166" s="58" t="str">
        <f t="shared" si="2"/>
        <v>Hypopharynx11</v>
      </c>
      <c r="B166" t="s">
        <v>259</v>
      </c>
      <c r="C166" t="s">
        <v>17</v>
      </c>
      <c r="D166">
        <v>11</v>
      </c>
      <c r="E166" t="s">
        <v>200</v>
      </c>
      <c r="F166" t="s">
        <v>220</v>
      </c>
      <c r="G166">
        <v>70</v>
      </c>
      <c r="H166">
        <v>40</v>
      </c>
      <c r="I166">
        <v>28.635439999999999</v>
      </c>
      <c r="J166">
        <v>51.624339999999997</v>
      </c>
      <c r="K166">
        <v>22.29899</v>
      </c>
      <c r="L166">
        <v>58.397190000000002</v>
      </c>
      <c r="M166">
        <v>40.707389999999997</v>
      </c>
      <c r="N166" t="s">
        <v>243</v>
      </c>
      <c r="O166" t="s">
        <v>243</v>
      </c>
    </row>
    <row r="167" spans="1:15" x14ac:dyDescent="0.25">
      <c r="A167" s="58" t="str">
        <f t="shared" si="2"/>
        <v>Hypopharynx12</v>
      </c>
      <c r="B167" t="s">
        <v>259</v>
      </c>
      <c r="C167" t="s">
        <v>17</v>
      </c>
      <c r="D167">
        <v>12</v>
      </c>
      <c r="G167">
        <v>71</v>
      </c>
      <c r="I167">
        <v>28.660550000000001</v>
      </c>
      <c r="J167">
        <v>51.594090000000001</v>
      </c>
      <c r="K167">
        <v>22.548770000000001</v>
      </c>
      <c r="L167">
        <v>58.330010000000001</v>
      </c>
    </row>
    <row r="168" spans="1:15" x14ac:dyDescent="0.25">
      <c r="A168" s="58" t="str">
        <f t="shared" si="2"/>
        <v>Hypopharynx13</v>
      </c>
      <c r="B168" t="s">
        <v>259</v>
      </c>
      <c r="C168" t="s">
        <v>17</v>
      </c>
      <c r="D168">
        <v>13</v>
      </c>
      <c r="E168" t="s">
        <v>188</v>
      </c>
      <c r="F168" t="s">
        <v>300</v>
      </c>
      <c r="G168">
        <v>75</v>
      </c>
      <c r="H168">
        <v>38.666670000000003</v>
      </c>
      <c r="I168">
        <v>29.024809999999999</v>
      </c>
      <c r="J168">
        <v>51.315809999999999</v>
      </c>
      <c r="K168">
        <v>22.947330000000001</v>
      </c>
      <c r="L168">
        <v>57.863689999999998</v>
      </c>
      <c r="M168">
        <v>40.707389999999997</v>
      </c>
      <c r="N168" t="s">
        <v>243</v>
      </c>
      <c r="O168" t="s">
        <v>243</v>
      </c>
    </row>
    <row r="169" spans="1:15" x14ac:dyDescent="0.25">
      <c r="A169" s="58" t="str">
        <f t="shared" si="2"/>
        <v>Hypopharynx14</v>
      </c>
      <c r="B169" t="s">
        <v>259</v>
      </c>
      <c r="C169" t="s">
        <v>17</v>
      </c>
      <c r="D169">
        <v>14</v>
      </c>
      <c r="E169" t="s">
        <v>205</v>
      </c>
      <c r="F169" t="s">
        <v>303</v>
      </c>
      <c r="G169">
        <v>82</v>
      </c>
      <c r="H169">
        <v>40.243899999999996</v>
      </c>
      <c r="I169">
        <v>29.552630000000001</v>
      </c>
      <c r="J169">
        <v>50.863999999999997</v>
      </c>
      <c r="K169">
        <v>23.70083</v>
      </c>
      <c r="L169">
        <v>57.106459999999998</v>
      </c>
      <c r="M169">
        <v>40.707389999999997</v>
      </c>
      <c r="N169" t="s">
        <v>243</v>
      </c>
      <c r="O169" t="s">
        <v>243</v>
      </c>
    </row>
    <row r="170" spans="1:15" x14ac:dyDescent="0.25">
      <c r="A170" s="58" t="str">
        <f t="shared" si="2"/>
        <v>Hypopharynx15</v>
      </c>
      <c r="B170" t="s">
        <v>259</v>
      </c>
      <c r="C170" t="s">
        <v>17</v>
      </c>
      <c r="D170">
        <v>15</v>
      </c>
      <c r="E170" t="s">
        <v>206</v>
      </c>
      <c r="F170" t="s">
        <v>304</v>
      </c>
      <c r="G170">
        <v>82</v>
      </c>
      <c r="H170">
        <v>40.243899999999996</v>
      </c>
      <c r="I170">
        <v>29.552630000000001</v>
      </c>
      <c r="J170">
        <v>50.863999999999997</v>
      </c>
      <c r="K170">
        <v>23.70083</v>
      </c>
      <c r="L170">
        <v>57.106459999999998</v>
      </c>
      <c r="M170">
        <v>40.707389999999997</v>
      </c>
      <c r="N170" t="s">
        <v>243</v>
      </c>
      <c r="O170" t="s">
        <v>243</v>
      </c>
    </row>
    <row r="171" spans="1:15" x14ac:dyDescent="0.25">
      <c r="A171" s="58" t="str">
        <f t="shared" si="2"/>
        <v>Hypopharynx16</v>
      </c>
      <c r="B171" t="s">
        <v>259</v>
      </c>
      <c r="C171" t="s">
        <v>17</v>
      </c>
      <c r="D171">
        <v>16</v>
      </c>
      <c r="E171" t="s">
        <v>201</v>
      </c>
      <c r="F171" t="s">
        <v>184</v>
      </c>
      <c r="G171">
        <v>87</v>
      </c>
      <c r="H171">
        <v>55.172409999999999</v>
      </c>
      <c r="I171">
        <v>29.930260000000001</v>
      </c>
      <c r="J171">
        <v>50.536990000000003</v>
      </c>
      <c r="K171">
        <v>24.258949999999999</v>
      </c>
      <c r="L171">
        <v>56.649720000000002</v>
      </c>
      <c r="M171">
        <v>40.707389999999997</v>
      </c>
      <c r="N171" t="s">
        <v>253</v>
      </c>
      <c r="O171" t="s">
        <v>243</v>
      </c>
    </row>
    <row r="172" spans="1:15" x14ac:dyDescent="0.25">
      <c r="A172" s="58" t="str">
        <f t="shared" si="2"/>
        <v>Hypopharynx17</v>
      </c>
      <c r="B172" t="s">
        <v>259</v>
      </c>
      <c r="C172" t="s">
        <v>17</v>
      </c>
      <c r="D172">
        <v>17</v>
      </c>
      <c r="G172">
        <v>91</v>
      </c>
      <c r="I172">
        <v>30.130970000000001</v>
      </c>
      <c r="J172">
        <v>50.356659999999998</v>
      </c>
      <c r="K172">
        <v>24.575949999999999</v>
      </c>
      <c r="L172">
        <v>56.293880000000001</v>
      </c>
    </row>
    <row r="173" spans="1:15" x14ac:dyDescent="0.25">
      <c r="A173" s="58" t="str">
        <f t="shared" si="2"/>
        <v>Hypopharynx18</v>
      </c>
      <c r="B173" t="s">
        <v>259</v>
      </c>
      <c r="C173" t="s">
        <v>17</v>
      </c>
      <c r="D173">
        <v>18</v>
      </c>
      <c r="E173" t="s">
        <v>204</v>
      </c>
      <c r="F173" t="s">
        <v>207</v>
      </c>
      <c r="G173">
        <v>104</v>
      </c>
      <c r="H173">
        <v>42.307690000000001</v>
      </c>
      <c r="I173">
        <v>30.872489999999999</v>
      </c>
      <c r="J173">
        <v>49.766959999999997</v>
      </c>
      <c r="K173">
        <v>25.639209999999999</v>
      </c>
      <c r="L173">
        <v>55.33775</v>
      </c>
      <c r="M173">
        <v>40.707389999999997</v>
      </c>
      <c r="N173" t="s">
        <v>243</v>
      </c>
      <c r="O173" t="s">
        <v>243</v>
      </c>
    </row>
    <row r="174" spans="1:15" x14ac:dyDescent="0.25">
      <c r="A174" s="58" t="str">
        <f t="shared" si="2"/>
        <v>Hypopharynx19</v>
      </c>
      <c r="B174" t="s">
        <v>259</v>
      </c>
      <c r="C174" t="s">
        <v>17</v>
      </c>
      <c r="D174">
        <v>19</v>
      </c>
      <c r="E174" t="s">
        <v>193</v>
      </c>
      <c r="F174" t="s">
        <v>173</v>
      </c>
      <c r="G174">
        <v>106</v>
      </c>
      <c r="H174">
        <v>32.075470000000003</v>
      </c>
      <c r="I174">
        <v>30.96284</v>
      </c>
      <c r="J174">
        <v>49.690779999999997</v>
      </c>
      <c r="K174">
        <v>25.776</v>
      </c>
      <c r="L174">
        <v>55.201500000000003</v>
      </c>
      <c r="M174">
        <v>40.707389999999997</v>
      </c>
      <c r="N174" t="s">
        <v>243</v>
      </c>
      <c r="O174" t="s">
        <v>243</v>
      </c>
    </row>
    <row r="175" spans="1:15" x14ac:dyDescent="0.25">
      <c r="A175" s="58" t="str">
        <f t="shared" si="2"/>
        <v>Hypopharynx20</v>
      </c>
      <c r="B175" t="s">
        <v>259</v>
      </c>
      <c r="C175" t="s">
        <v>17</v>
      </c>
      <c r="D175">
        <v>20</v>
      </c>
      <c r="G175">
        <v>111</v>
      </c>
      <c r="I175">
        <v>31.17708</v>
      </c>
      <c r="J175">
        <v>49.470289999999999</v>
      </c>
      <c r="K175">
        <v>26.169509999999999</v>
      </c>
      <c r="L175">
        <v>54.844360000000002</v>
      </c>
    </row>
    <row r="176" spans="1:15" x14ac:dyDescent="0.25">
      <c r="A176" s="58" t="str">
        <f t="shared" si="2"/>
        <v>Hypopharynx21</v>
      </c>
      <c r="B176" t="s">
        <v>259</v>
      </c>
      <c r="C176" t="s">
        <v>17</v>
      </c>
      <c r="D176">
        <v>21</v>
      </c>
      <c r="E176" t="s">
        <v>190</v>
      </c>
      <c r="F176" t="s">
        <v>213</v>
      </c>
      <c r="G176">
        <v>119</v>
      </c>
      <c r="H176">
        <v>30.252099999999999</v>
      </c>
      <c r="I176">
        <v>31.514040000000001</v>
      </c>
      <c r="J176">
        <v>49.207790000000003</v>
      </c>
      <c r="K176">
        <v>26.631679999999999</v>
      </c>
      <c r="L176">
        <v>54.3932</v>
      </c>
      <c r="M176">
        <v>40.707389999999997</v>
      </c>
      <c r="N176" t="s">
        <v>244</v>
      </c>
      <c r="O176" t="s">
        <v>243</v>
      </c>
    </row>
    <row r="177" spans="1:15" x14ac:dyDescent="0.25">
      <c r="A177" s="58" t="str">
        <f t="shared" si="2"/>
        <v>Hypopharynx22</v>
      </c>
      <c r="B177" t="s">
        <v>259</v>
      </c>
      <c r="C177" t="s">
        <v>17</v>
      </c>
      <c r="D177">
        <v>22</v>
      </c>
      <c r="E177" t="s">
        <v>202</v>
      </c>
      <c r="F177" t="s">
        <v>219</v>
      </c>
      <c r="G177">
        <v>126</v>
      </c>
      <c r="H177">
        <v>28.571429999999999</v>
      </c>
      <c r="I177">
        <v>31.808299999999999</v>
      </c>
      <c r="J177">
        <v>48.972050000000003</v>
      </c>
      <c r="K177">
        <v>27.05556</v>
      </c>
      <c r="L177">
        <v>53.968510000000002</v>
      </c>
      <c r="M177">
        <v>40.707389999999997</v>
      </c>
      <c r="N177" t="s">
        <v>244</v>
      </c>
      <c r="O177" t="s">
        <v>243</v>
      </c>
    </row>
    <row r="178" spans="1:15" x14ac:dyDescent="0.25">
      <c r="A178" s="58" t="str">
        <f t="shared" si="2"/>
        <v>Hypopharynx23</v>
      </c>
      <c r="B178" t="s">
        <v>259</v>
      </c>
      <c r="C178" t="s">
        <v>17</v>
      </c>
      <c r="D178">
        <v>23</v>
      </c>
      <c r="G178">
        <v>131</v>
      </c>
      <c r="I178">
        <v>31.984909999999999</v>
      </c>
      <c r="J178">
        <v>48.799709999999997</v>
      </c>
      <c r="K178">
        <v>27.30527</v>
      </c>
      <c r="L178">
        <v>53.768569999999997</v>
      </c>
    </row>
    <row r="179" spans="1:15" x14ac:dyDescent="0.25">
      <c r="A179" s="58" t="str">
        <f t="shared" si="2"/>
        <v>Hypopharynx24</v>
      </c>
      <c r="B179" t="s">
        <v>259</v>
      </c>
      <c r="C179" t="s">
        <v>17</v>
      </c>
      <c r="D179">
        <v>24</v>
      </c>
      <c r="E179" t="s">
        <v>194</v>
      </c>
      <c r="F179" t="s">
        <v>174</v>
      </c>
      <c r="G179">
        <v>147</v>
      </c>
      <c r="H179">
        <v>38.775509999999997</v>
      </c>
      <c r="I179">
        <v>32.478029999999997</v>
      </c>
      <c r="J179">
        <v>48.364919999999998</v>
      </c>
      <c r="K179">
        <v>28.05414</v>
      </c>
      <c r="L179">
        <v>53.01925</v>
      </c>
      <c r="M179">
        <v>40.707389999999997</v>
      </c>
      <c r="N179" t="s">
        <v>243</v>
      </c>
      <c r="O179" t="s">
        <v>243</v>
      </c>
    </row>
    <row r="180" spans="1:15" x14ac:dyDescent="0.25">
      <c r="A180" s="58" t="str">
        <f t="shared" si="2"/>
        <v>Hypopharynx25</v>
      </c>
      <c r="B180" t="s">
        <v>259</v>
      </c>
      <c r="C180" t="s">
        <v>17</v>
      </c>
      <c r="D180">
        <v>25</v>
      </c>
      <c r="G180">
        <v>151</v>
      </c>
      <c r="I180">
        <v>32.59243</v>
      </c>
      <c r="J180">
        <v>48.269280000000002</v>
      </c>
      <c r="K180">
        <v>28.218710000000002</v>
      </c>
      <c r="L180">
        <v>52.872480000000003</v>
      </c>
    </row>
    <row r="181" spans="1:15" x14ac:dyDescent="0.25">
      <c r="A181" s="58" t="str">
        <f t="shared" si="2"/>
        <v>Hypopharynx26</v>
      </c>
      <c r="B181" t="s">
        <v>259</v>
      </c>
      <c r="C181" t="s">
        <v>17</v>
      </c>
      <c r="D181">
        <v>26</v>
      </c>
      <c r="G181">
        <v>171</v>
      </c>
      <c r="I181">
        <v>33.092210000000001</v>
      </c>
      <c r="J181">
        <v>47.834400000000002</v>
      </c>
      <c r="K181">
        <v>28.976050000000001</v>
      </c>
      <c r="L181">
        <v>52.148859999999999</v>
      </c>
    </row>
    <row r="182" spans="1:15" x14ac:dyDescent="0.25">
      <c r="A182" s="58" t="str">
        <f t="shared" si="2"/>
        <v>Hypopharynx27</v>
      </c>
      <c r="B182" t="s">
        <v>259</v>
      </c>
      <c r="C182" t="s">
        <v>17</v>
      </c>
      <c r="D182">
        <v>27</v>
      </c>
      <c r="E182" t="s">
        <v>192</v>
      </c>
      <c r="F182" t="s">
        <v>185</v>
      </c>
      <c r="G182">
        <v>177</v>
      </c>
      <c r="H182">
        <v>37.853110000000001</v>
      </c>
      <c r="I182">
        <v>33.23563</v>
      </c>
      <c r="J182">
        <v>47.723039999999997</v>
      </c>
      <c r="K182">
        <v>29.182040000000001</v>
      </c>
      <c r="L182">
        <v>51.94697</v>
      </c>
      <c r="M182">
        <v>40.707389999999997</v>
      </c>
      <c r="N182" t="s">
        <v>243</v>
      </c>
      <c r="O182" t="s">
        <v>243</v>
      </c>
    </row>
    <row r="183" spans="1:15" x14ac:dyDescent="0.25">
      <c r="A183" s="58" t="str">
        <f t="shared" si="2"/>
        <v>Hypopharynx28</v>
      </c>
      <c r="B183" t="s">
        <v>259</v>
      </c>
      <c r="C183" t="s">
        <v>17</v>
      </c>
      <c r="D183">
        <v>28</v>
      </c>
      <c r="G183">
        <v>191</v>
      </c>
      <c r="I183">
        <v>33.530230000000003</v>
      </c>
      <c r="J183">
        <v>47.467219999999998</v>
      </c>
      <c r="K183">
        <v>29.612829999999999</v>
      </c>
      <c r="L183">
        <v>51.556789999999999</v>
      </c>
    </row>
    <row r="184" spans="1:15" x14ac:dyDescent="0.25">
      <c r="A184" s="58" t="str">
        <f t="shared" si="2"/>
        <v>Kidney1</v>
      </c>
      <c r="B184" t="s">
        <v>259</v>
      </c>
      <c r="C184" t="s">
        <v>6</v>
      </c>
      <c r="D184">
        <v>1</v>
      </c>
      <c r="G184">
        <v>677</v>
      </c>
      <c r="I184">
        <v>10.44872</v>
      </c>
      <c r="J184">
        <v>15.515280000000001</v>
      </c>
      <c r="K184">
        <v>9.0949829999999992</v>
      </c>
      <c r="L184">
        <v>17.079650000000001</v>
      </c>
    </row>
    <row r="185" spans="1:15" x14ac:dyDescent="0.25">
      <c r="A185" s="58" t="str">
        <f t="shared" si="2"/>
        <v>Kidney2</v>
      </c>
      <c r="B185" t="s">
        <v>259</v>
      </c>
      <c r="C185" t="s">
        <v>6</v>
      </c>
      <c r="D185">
        <v>2</v>
      </c>
      <c r="E185" t="s">
        <v>195</v>
      </c>
      <c r="F185" t="s">
        <v>181</v>
      </c>
      <c r="G185">
        <v>707</v>
      </c>
      <c r="H185">
        <v>18.529</v>
      </c>
      <c r="I185">
        <v>10.503880000000001</v>
      </c>
      <c r="J185">
        <v>15.46472</v>
      </c>
      <c r="K185">
        <v>9.181457</v>
      </c>
      <c r="L185">
        <v>16.987089999999998</v>
      </c>
      <c r="M185">
        <v>13.00534</v>
      </c>
      <c r="N185" t="s">
        <v>253</v>
      </c>
      <c r="O185" t="s">
        <v>253</v>
      </c>
    </row>
    <row r="186" spans="1:15" x14ac:dyDescent="0.25">
      <c r="A186" s="58" t="str">
        <f t="shared" si="2"/>
        <v>Kidney3</v>
      </c>
      <c r="B186" t="s">
        <v>259</v>
      </c>
      <c r="C186" t="s">
        <v>6</v>
      </c>
      <c r="D186">
        <v>3</v>
      </c>
      <c r="G186">
        <v>977</v>
      </c>
      <c r="I186">
        <v>10.88017</v>
      </c>
      <c r="J186">
        <v>15.10017</v>
      </c>
      <c r="K186">
        <v>9.7397290000000005</v>
      </c>
      <c r="L186">
        <v>16.383559999999999</v>
      </c>
    </row>
    <row r="187" spans="1:15" x14ac:dyDescent="0.25">
      <c r="A187" s="58" t="str">
        <f t="shared" si="2"/>
        <v>Kidney4</v>
      </c>
      <c r="B187" t="s">
        <v>259</v>
      </c>
      <c r="C187" t="s">
        <v>6</v>
      </c>
      <c r="D187">
        <v>4</v>
      </c>
      <c r="E187" t="s">
        <v>189</v>
      </c>
      <c r="F187" t="s">
        <v>214</v>
      </c>
      <c r="G187">
        <v>981</v>
      </c>
      <c r="H187">
        <v>12.13048</v>
      </c>
      <c r="I187">
        <v>10.885009999999999</v>
      </c>
      <c r="J187">
        <v>15.094239999999999</v>
      </c>
      <c r="K187">
        <v>9.7447429999999997</v>
      </c>
      <c r="L187">
        <v>16.378900000000002</v>
      </c>
      <c r="M187">
        <v>13.00534</v>
      </c>
      <c r="N187" t="s">
        <v>243</v>
      </c>
      <c r="O187" t="s">
        <v>243</v>
      </c>
    </row>
    <row r="188" spans="1:15" x14ac:dyDescent="0.25">
      <c r="A188" s="58" t="str">
        <f t="shared" si="2"/>
        <v>Kidney5</v>
      </c>
      <c r="B188" t="s">
        <v>259</v>
      </c>
      <c r="C188" t="s">
        <v>6</v>
      </c>
      <c r="D188">
        <v>5</v>
      </c>
      <c r="E188" t="s">
        <v>203</v>
      </c>
      <c r="F188" t="s">
        <v>216</v>
      </c>
      <c r="G188">
        <v>1095</v>
      </c>
      <c r="H188">
        <v>15.616440000000001</v>
      </c>
      <c r="I188">
        <v>10.99854</v>
      </c>
      <c r="J188">
        <v>14.983309999999999</v>
      </c>
      <c r="K188">
        <v>9.9160719999999998</v>
      </c>
      <c r="L188">
        <v>16.195699999999999</v>
      </c>
      <c r="M188">
        <v>13.00534</v>
      </c>
      <c r="N188" t="s">
        <v>253</v>
      </c>
      <c r="O188" t="s">
        <v>243</v>
      </c>
    </row>
    <row r="189" spans="1:15" x14ac:dyDescent="0.25">
      <c r="A189" s="58" t="str">
        <f t="shared" si="2"/>
        <v>Kidney6</v>
      </c>
      <c r="B189" t="s">
        <v>259</v>
      </c>
      <c r="C189" t="s">
        <v>6</v>
      </c>
      <c r="D189">
        <v>6</v>
      </c>
      <c r="E189" t="s">
        <v>196</v>
      </c>
      <c r="F189" t="s">
        <v>215</v>
      </c>
      <c r="G189">
        <v>1180</v>
      </c>
      <c r="H189">
        <v>13.98305</v>
      </c>
      <c r="I189">
        <v>11.07291</v>
      </c>
      <c r="J189">
        <v>14.91118</v>
      </c>
      <c r="K189">
        <v>10.027699999999999</v>
      </c>
      <c r="L189">
        <v>16.076889999999999</v>
      </c>
      <c r="M189">
        <v>13.00534</v>
      </c>
      <c r="N189" t="s">
        <v>243</v>
      </c>
      <c r="O189" t="s">
        <v>243</v>
      </c>
    </row>
    <row r="190" spans="1:15" x14ac:dyDescent="0.25">
      <c r="A190" s="58" t="str">
        <f t="shared" si="2"/>
        <v>Kidney7</v>
      </c>
      <c r="B190" t="s">
        <v>259</v>
      </c>
      <c r="C190" t="s">
        <v>6</v>
      </c>
      <c r="D190">
        <v>7</v>
      </c>
      <c r="E190" t="s">
        <v>198</v>
      </c>
      <c r="F190" t="s">
        <v>183</v>
      </c>
      <c r="G190">
        <v>1212</v>
      </c>
      <c r="H190">
        <v>12.953799999999999</v>
      </c>
      <c r="I190">
        <v>11.09857</v>
      </c>
      <c r="J190">
        <v>14.88735</v>
      </c>
      <c r="K190">
        <v>10.06883</v>
      </c>
      <c r="L190">
        <v>16.03558</v>
      </c>
      <c r="M190">
        <v>13.00534</v>
      </c>
      <c r="N190" t="s">
        <v>243</v>
      </c>
      <c r="O190" t="s">
        <v>243</v>
      </c>
    </row>
    <row r="191" spans="1:15" x14ac:dyDescent="0.25">
      <c r="A191" s="58" t="str">
        <f t="shared" si="2"/>
        <v>Kidney8</v>
      </c>
      <c r="B191" t="s">
        <v>259</v>
      </c>
      <c r="C191" t="s">
        <v>6</v>
      </c>
      <c r="D191">
        <v>8</v>
      </c>
      <c r="E191" t="s">
        <v>205</v>
      </c>
      <c r="F191" t="s">
        <v>303</v>
      </c>
      <c r="G191">
        <v>1223</v>
      </c>
      <c r="H191">
        <v>13.08258</v>
      </c>
      <c r="I191">
        <v>11.10812</v>
      </c>
      <c r="J191">
        <v>14.877610000000001</v>
      </c>
      <c r="K191">
        <v>10.07986</v>
      </c>
      <c r="L191">
        <v>16.020199999999999</v>
      </c>
      <c r="M191">
        <v>13.00534</v>
      </c>
      <c r="N191" t="s">
        <v>243</v>
      </c>
      <c r="O191" t="s">
        <v>243</v>
      </c>
    </row>
    <row r="192" spans="1:15" x14ac:dyDescent="0.25">
      <c r="A192" s="58" t="str">
        <f t="shared" si="2"/>
        <v>Kidney9</v>
      </c>
      <c r="B192" t="s">
        <v>259</v>
      </c>
      <c r="C192" t="s">
        <v>6</v>
      </c>
      <c r="D192">
        <v>9</v>
      </c>
      <c r="G192">
        <v>1277</v>
      </c>
      <c r="I192">
        <v>11.14818</v>
      </c>
      <c r="J192">
        <v>14.83914</v>
      </c>
      <c r="K192">
        <v>10.140930000000001</v>
      </c>
      <c r="L192">
        <v>15.956049999999999</v>
      </c>
    </row>
    <row r="193" spans="1:15" x14ac:dyDescent="0.25">
      <c r="A193" s="58" t="str">
        <f t="shared" si="2"/>
        <v>Kidney10</v>
      </c>
      <c r="B193" t="s">
        <v>259</v>
      </c>
      <c r="C193" t="s">
        <v>6</v>
      </c>
      <c r="D193">
        <v>10</v>
      </c>
      <c r="E193" t="s">
        <v>199</v>
      </c>
      <c r="F193" t="s">
        <v>179</v>
      </c>
      <c r="G193">
        <v>1322</v>
      </c>
      <c r="H193">
        <v>15.052949999999999</v>
      </c>
      <c r="I193">
        <v>11.1808</v>
      </c>
      <c r="J193">
        <v>14.80747</v>
      </c>
      <c r="K193">
        <v>10.18985</v>
      </c>
      <c r="L193">
        <v>15.904669999999999</v>
      </c>
      <c r="M193">
        <v>13.00534</v>
      </c>
      <c r="N193" t="s">
        <v>253</v>
      </c>
      <c r="O193" t="s">
        <v>243</v>
      </c>
    </row>
    <row r="194" spans="1:15" x14ac:dyDescent="0.25">
      <c r="A194" s="58" t="str">
        <f t="shared" ref="A194:A257" si="3">CONCATENATE(C194,D194)</f>
        <v>Kidney11</v>
      </c>
      <c r="B194" t="s">
        <v>259</v>
      </c>
      <c r="C194" t="s">
        <v>6</v>
      </c>
      <c r="D194">
        <v>11</v>
      </c>
      <c r="E194" t="s">
        <v>191</v>
      </c>
      <c r="F194" t="s">
        <v>245</v>
      </c>
      <c r="G194">
        <v>1334</v>
      </c>
      <c r="H194">
        <v>11.61919</v>
      </c>
      <c r="I194">
        <v>11.188800000000001</v>
      </c>
      <c r="J194">
        <v>14.799709999999999</v>
      </c>
      <c r="K194">
        <v>10.203279999999999</v>
      </c>
      <c r="L194">
        <v>15.89002</v>
      </c>
      <c r="M194">
        <v>13.00534</v>
      </c>
      <c r="N194" t="s">
        <v>243</v>
      </c>
      <c r="O194" t="s">
        <v>243</v>
      </c>
    </row>
    <row r="195" spans="1:15" x14ac:dyDescent="0.25">
      <c r="A195" s="58" t="str">
        <f t="shared" si="3"/>
        <v>Kidney12</v>
      </c>
      <c r="B195" t="s">
        <v>259</v>
      </c>
      <c r="C195" t="s">
        <v>6</v>
      </c>
      <c r="D195">
        <v>12</v>
      </c>
      <c r="E195" t="s">
        <v>188</v>
      </c>
      <c r="F195" t="s">
        <v>300</v>
      </c>
      <c r="G195">
        <v>1524</v>
      </c>
      <c r="H195">
        <v>10.892390000000001</v>
      </c>
      <c r="I195">
        <v>11.30641</v>
      </c>
      <c r="J195">
        <v>14.68439</v>
      </c>
      <c r="K195">
        <v>10.38048</v>
      </c>
      <c r="L195">
        <v>15.703379999999999</v>
      </c>
      <c r="M195">
        <v>13.00534</v>
      </c>
      <c r="N195" t="s">
        <v>244</v>
      </c>
      <c r="O195" t="s">
        <v>243</v>
      </c>
    </row>
    <row r="196" spans="1:15" x14ac:dyDescent="0.25">
      <c r="A196" s="58" t="str">
        <f t="shared" si="3"/>
        <v>Kidney13</v>
      </c>
      <c r="B196" t="s">
        <v>259</v>
      </c>
      <c r="C196" t="s">
        <v>6</v>
      </c>
      <c r="D196">
        <v>13</v>
      </c>
      <c r="E196" t="s">
        <v>206</v>
      </c>
      <c r="F196" t="s">
        <v>304</v>
      </c>
      <c r="G196">
        <v>1550</v>
      </c>
      <c r="H196">
        <v>12.06452</v>
      </c>
      <c r="I196">
        <v>11.320650000000001</v>
      </c>
      <c r="J196">
        <v>14.67065</v>
      </c>
      <c r="K196">
        <v>10.40211</v>
      </c>
      <c r="L196">
        <v>15.67901</v>
      </c>
      <c r="M196">
        <v>13.00534</v>
      </c>
      <c r="N196" t="s">
        <v>243</v>
      </c>
      <c r="O196" t="s">
        <v>243</v>
      </c>
    </row>
    <row r="197" spans="1:15" x14ac:dyDescent="0.25">
      <c r="A197" s="58" t="str">
        <f t="shared" si="3"/>
        <v>Kidney14</v>
      </c>
      <c r="B197" t="s">
        <v>259</v>
      </c>
      <c r="C197" t="s">
        <v>6</v>
      </c>
      <c r="D197">
        <v>14</v>
      </c>
      <c r="G197">
        <v>1577</v>
      </c>
      <c r="I197">
        <v>11.335570000000001</v>
      </c>
      <c r="J197">
        <v>14.655799999999999</v>
      </c>
      <c r="K197">
        <v>10.42375</v>
      </c>
      <c r="L197">
        <v>15.65626</v>
      </c>
    </row>
    <row r="198" spans="1:15" x14ac:dyDescent="0.25">
      <c r="A198" s="58" t="str">
        <f t="shared" si="3"/>
        <v>Kidney15</v>
      </c>
      <c r="B198" t="s">
        <v>259</v>
      </c>
      <c r="C198" t="s">
        <v>6</v>
      </c>
      <c r="D198">
        <v>15</v>
      </c>
      <c r="E198" t="s">
        <v>190</v>
      </c>
      <c r="F198" t="s">
        <v>213</v>
      </c>
      <c r="G198">
        <v>1579</v>
      </c>
      <c r="H198">
        <v>12.096259999999999</v>
      </c>
      <c r="I198">
        <v>11.337389999999999</v>
      </c>
      <c r="J198">
        <v>14.655379999999999</v>
      </c>
      <c r="K198">
        <v>10.425420000000001</v>
      </c>
      <c r="L198">
        <v>15.65493</v>
      </c>
      <c r="M198">
        <v>13.00534</v>
      </c>
      <c r="N198" t="s">
        <v>243</v>
      </c>
      <c r="O198" t="s">
        <v>243</v>
      </c>
    </row>
    <row r="199" spans="1:15" x14ac:dyDescent="0.25">
      <c r="A199" s="58" t="str">
        <f t="shared" si="3"/>
        <v>Kidney16</v>
      </c>
      <c r="B199" t="s">
        <v>259</v>
      </c>
      <c r="C199" t="s">
        <v>6</v>
      </c>
      <c r="D199">
        <v>16</v>
      </c>
      <c r="E199" t="s">
        <v>204</v>
      </c>
      <c r="F199" t="s">
        <v>207</v>
      </c>
      <c r="G199">
        <v>1652</v>
      </c>
      <c r="H199">
        <v>12.71186</v>
      </c>
      <c r="I199">
        <v>11.374560000000001</v>
      </c>
      <c r="J199">
        <v>14.618740000000001</v>
      </c>
      <c r="K199">
        <v>10.482839999999999</v>
      </c>
      <c r="L199">
        <v>15.59558</v>
      </c>
      <c r="M199">
        <v>13.00534</v>
      </c>
      <c r="N199" t="s">
        <v>243</v>
      </c>
      <c r="O199" t="s">
        <v>243</v>
      </c>
    </row>
    <row r="200" spans="1:15" x14ac:dyDescent="0.25">
      <c r="A200" s="58" t="str">
        <f t="shared" si="3"/>
        <v>Kidney17</v>
      </c>
      <c r="B200" t="s">
        <v>259</v>
      </c>
      <c r="C200" t="s">
        <v>6</v>
      </c>
      <c r="D200">
        <v>17</v>
      </c>
      <c r="E200" t="s">
        <v>201</v>
      </c>
      <c r="F200" t="s">
        <v>184</v>
      </c>
      <c r="G200">
        <v>1710</v>
      </c>
      <c r="H200">
        <v>13.39181</v>
      </c>
      <c r="I200">
        <v>11.402900000000001</v>
      </c>
      <c r="J200">
        <v>14.591279999999999</v>
      </c>
      <c r="K200">
        <v>10.52641</v>
      </c>
      <c r="L200">
        <v>15.549849999999999</v>
      </c>
      <c r="M200">
        <v>13.00534</v>
      </c>
      <c r="N200" t="s">
        <v>243</v>
      </c>
      <c r="O200" t="s">
        <v>243</v>
      </c>
    </row>
    <row r="201" spans="1:15" x14ac:dyDescent="0.25">
      <c r="A201" s="58" t="str">
        <f t="shared" si="3"/>
        <v>Kidney18</v>
      </c>
      <c r="B201" t="s">
        <v>259</v>
      </c>
      <c r="C201" t="s">
        <v>6</v>
      </c>
      <c r="D201">
        <v>18</v>
      </c>
      <c r="E201" t="s">
        <v>200</v>
      </c>
      <c r="F201" t="s">
        <v>220</v>
      </c>
      <c r="G201">
        <v>1735</v>
      </c>
      <c r="H201">
        <v>12.680120000000001</v>
      </c>
      <c r="I201">
        <v>11.41442</v>
      </c>
      <c r="J201">
        <v>14.579090000000001</v>
      </c>
      <c r="K201">
        <v>10.54368</v>
      </c>
      <c r="L201">
        <v>15.53219</v>
      </c>
      <c r="M201">
        <v>13.00534</v>
      </c>
      <c r="N201" t="s">
        <v>243</v>
      </c>
      <c r="O201" t="s">
        <v>243</v>
      </c>
    </row>
    <row r="202" spans="1:15" x14ac:dyDescent="0.25">
      <c r="A202" s="58" t="str">
        <f t="shared" si="3"/>
        <v>Kidney19</v>
      </c>
      <c r="B202" t="s">
        <v>259</v>
      </c>
      <c r="C202" t="s">
        <v>6</v>
      </c>
      <c r="D202">
        <v>19</v>
      </c>
      <c r="E202" t="s">
        <v>197</v>
      </c>
      <c r="F202" t="s">
        <v>221</v>
      </c>
      <c r="G202">
        <v>1858</v>
      </c>
      <c r="H202">
        <v>13.72443</v>
      </c>
      <c r="I202">
        <v>11.468109999999999</v>
      </c>
      <c r="J202">
        <v>14.526540000000001</v>
      </c>
      <c r="K202">
        <v>10.62429</v>
      </c>
      <c r="L202">
        <v>15.444940000000001</v>
      </c>
      <c r="M202">
        <v>13.00534</v>
      </c>
      <c r="N202" t="s">
        <v>243</v>
      </c>
      <c r="O202" t="s">
        <v>243</v>
      </c>
    </row>
    <row r="203" spans="1:15" x14ac:dyDescent="0.25">
      <c r="A203" s="58" t="str">
        <f t="shared" si="3"/>
        <v>Kidney20</v>
      </c>
      <c r="B203" t="s">
        <v>259</v>
      </c>
      <c r="C203" t="s">
        <v>6</v>
      </c>
      <c r="D203">
        <v>20</v>
      </c>
      <c r="G203">
        <v>1877</v>
      </c>
      <c r="I203">
        <v>11.47533</v>
      </c>
      <c r="J203">
        <v>14.51942</v>
      </c>
      <c r="K203">
        <v>10.63632</v>
      </c>
      <c r="L203">
        <v>15.43343</v>
      </c>
    </row>
    <row r="204" spans="1:15" x14ac:dyDescent="0.25">
      <c r="A204" s="58" t="str">
        <f t="shared" si="3"/>
        <v>Kidney21</v>
      </c>
      <c r="B204" t="s">
        <v>259</v>
      </c>
      <c r="C204" t="s">
        <v>6</v>
      </c>
      <c r="D204">
        <v>21</v>
      </c>
      <c r="E204" t="s">
        <v>193</v>
      </c>
      <c r="F204" t="s">
        <v>173</v>
      </c>
      <c r="G204">
        <v>2157</v>
      </c>
      <c r="H204">
        <v>15.48447</v>
      </c>
      <c r="I204">
        <v>11.578799999999999</v>
      </c>
      <c r="J204">
        <v>14.41752</v>
      </c>
      <c r="K204">
        <v>10.79391</v>
      </c>
      <c r="L204">
        <v>15.26859</v>
      </c>
      <c r="M204">
        <v>13.00534</v>
      </c>
      <c r="N204" t="s">
        <v>253</v>
      </c>
      <c r="O204" t="s">
        <v>253</v>
      </c>
    </row>
    <row r="205" spans="1:15" x14ac:dyDescent="0.25">
      <c r="A205" s="58" t="str">
        <f t="shared" si="3"/>
        <v>Kidney22</v>
      </c>
      <c r="B205" t="s">
        <v>259</v>
      </c>
      <c r="C205" t="s">
        <v>6</v>
      </c>
      <c r="D205">
        <v>22</v>
      </c>
      <c r="G205">
        <v>2177</v>
      </c>
      <c r="I205">
        <v>11.585430000000001</v>
      </c>
      <c r="J205">
        <v>14.41156</v>
      </c>
      <c r="K205">
        <v>10.803839999999999</v>
      </c>
      <c r="L205">
        <v>15.25766</v>
      </c>
    </row>
    <row r="206" spans="1:15" x14ac:dyDescent="0.25">
      <c r="A206" s="58" t="str">
        <f t="shared" si="3"/>
        <v>Kidney23</v>
      </c>
      <c r="B206" t="s">
        <v>259</v>
      </c>
      <c r="C206" t="s">
        <v>6</v>
      </c>
      <c r="D206">
        <v>23</v>
      </c>
      <c r="E206" t="s">
        <v>202</v>
      </c>
      <c r="F206" t="s">
        <v>219</v>
      </c>
      <c r="G206">
        <v>2232</v>
      </c>
      <c r="H206">
        <v>11.11111</v>
      </c>
      <c r="I206">
        <v>11.603590000000001</v>
      </c>
      <c r="J206">
        <v>14.394220000000001</v>
      </c>
      <c r="K206">
        <v>10.83071</v>
      </c>
      <c r="L206">
        <v>15.229240000000001</v>
      </c>
      <c r="M206">
        <v>13.00534</v>
      </c>
      <c r="N206" t="s">
        <v>244</v>
      </c>
      <c r="O206" t="s">
        <v>243</v>
      </c>
    </row>
    <row r="207" spans="1:15" x14ac:dyDescent="0.25">
      <c r="A207" s="58" t="str">
        <f t="shared" si="3"/>
        <v>Kidney24</v>
      </c>
      <c r="B207" t="s">
        <v>259</v>
      </c>
      <c r="C207" t="s">
        <v>6</v>
      </c>
      <c r="D207">
        <v>24</v>
      </c>
      <c r="G207">
        <v>2477</v>
      </c>
      <c r="I207">
        <v>11.674659999999999</v>
      </c>
      <c r="J207">
        <v>14.323969999999999</v>
      </c>
      <c r="K207">
        <v>10.9405</v>
      </c>
      <c r="L207">
        <v>15.115869999999999</v>
      </c>
    </row>
    <row r="208" spans="1:15" x14ac:dyDescent="0.25">
      <c r="A208" s="58" t="str">
        <f t="shared" si="3"/>
        <v>Kidney25</v>
      </c>
      <c r="B208" t="s">
        <v>259</v>
      </c>
      <c r="C208" t="s">
        <v>6</v>
      </c>
      <c r="D208">
        <v>25</v>
      </c>
      <c r="G208">
        <v>2777</v>
      </c>
      <c r="I208">
        <v>11.748810000000001</v>
      </c>
      <c r="J208">
        <v>14.25107</v>
      </c>
      <c r="K208">
        <v>11.05382</v>
      </c>
      <c r="L208">
        <v>14.9975</v>
      </c>
    </row>
    <row r="209" spans="1:15" x14ac:dyDescent="0.25">
      <c r="A209" s="58" t="str">
        <f t="shared" si="3"/>
        <v>Kidney26</v>
      </c>
      <c r="B209" t="s">
        <v>259</v>
      </c>
      <c r="C209" t="s">
        <v>6</v>
      </c>
      <c r="D209">
        <v>26</v>
      </c>
      <c r="G209">
        <v>3077</v>
      </c>
      <c r="I209">
        <v>11.811820000000001</v>
      </c>
      <c r="J209">
        <v>14.189120000000001</v>
      </c>
      <c r="K209">
        <v>11.1502</v>
      </c>
      <c r="L209">
        <v>14.896929999999999</v>
      </c>
    </row>
    <row r="210" spans="1:15" x14ac:dyDescent="0.25">
      <c r="A210" s="58" t="str">
        <f t="shared" si="3"/>
        <v>Kidney27</v>
      </c>
      <c r="B210" t="s">
        <v>259</v>
      </c>
      <c r="C210" t="s">
        <v>6</v>
      </c>
      <c r="D210">
        <v>27</v>
      </c>
      <c r="E210" t="s">
        <v>192</v>
      </c>
      <c r="F210" t="s">
        <v>185</v>
      </c>
      <c r="G210">
        <v>3279</v>
      </c>
      <c r="H210">
        <v>10.399509999999999</v>
      </c>
      <c r="I210">
        <v>11.849320000000001</v>
      </c>
      <c r="J210">
        <v>14.151910000000001</v>
      </c>
      <c r="K210">
        <v>11.20725</v>
      </c>
      <c r="L210">
        <v>14.837249999999999</v>
      </c>
      <c r="M210">
        <v>13.00534</v>
      </c>
      <c r="N210" t="s">
        <v>244</v>
      </c>
      <c r="O210" t="s">
        <v>244</v>
      </c>
    </row>
    <row r="211" spans="1:15" x14ac:dyDescent="0.25">
      <c r="A211" s="58" t="str">
        <f t="shared" si="3"/>
        <v>Kidney28</v>
      </c>
      <c r="B211" t="s">
        <v>259</v>
      </c>
      <c r="C211" t="s">
        <v>6</v>
      </c>
      <c r="D211">
        <v>28</v>
      </c>
      <c r="G211">
        <v>3377</v>
      </c>
      <c r="I211">
        <v>11.86637</v>
      </c>
      <c r="J211">
        <v>14.1355</v>
      </c>
      <c r="K211">
        <v>11.23333</v>
      </c>
      <c r="L211">
        <v>14.80992</v>
      </c>
    </row>
    <row r="212" spans="1:15" x14ac:dyDescent="0.25">
      <c r="A212" s="58" t="str">
        <f t="shared" si="3"/>
        <v>Kidney29</v>
      </c>
      <c r="B212" t="s">
        <v>259</v>
      </c>
      <c r="C212" t="s">
        <v>6</v>
      </c>
      <c r="D212">
        <v>29</v>
      </c>
      <c r="G212">
        <v>3677</v>
      </c>
      <c r="I212">
        <v>11.914160000000001</v>
      </c>
      <c r="J212">
        <v>14.08832</v>
      </c>
      <c r="K212">
        <v>11.306570000000001</v>
      </c>
      <c r="L212">
        <v>14.734249999999999</v>
      </c>
    </row>
    <row r="213" spans="1:15" x14ac:dyDescent="0.25">
      <c r="A213" s="58" t="str">
        <f t="shared" si="3"/>
        <v>Kidney30</v>
      </c>
      <c r="B213" t="s">
        <v>259</v>
      </c>
      <c r="C213" t="s">
        <v>6</v>
      </c>
      <c r="D213">
        <v>30</v>
      </c>
      <c r="E213" t="s">
        <v>194</v>
      </c>
      <c r="F213" t="s">
        <v>174</v>
      </c>
      <c r="G213">
        <v>3703</v>
      </c>
      <c r="H213">
        <v>14.258710000000001</v>
      </c>
      <c r="I213">
        <v>11.91783</v>
      </c>
      <c r="J213">
        <v>14.084809999999999</v>
      </c>
      <c r="K213">
        <v>11.312720000000001</v>
      </c>
      <c r="L213">
        <v>14.72824</v>
      </c>
      <c r="M213">
        <v>13.00534</v>
      </c>
      <c r="N213" t="s">
        <v>253</v>
      </c>
      <c r="O213" t="s">
        <v>243</v>
      </c>
    </row>
    <row r="214" spans="1:15" x14ac:dyDescent="0.25">
      <c r="A214" s="58" t="str">
        <f t="shared" si="3"/>
        <v>Kidney31</v>
      </c>
      <c r="B214" t="s">
        <v>259</v>
      </c>
      <c r="C214" t="s">
        <v>6</v>
      </c>
      <c r="D214">
        <v>31</v>
      </c>
      <c r="G214">
        <v>3977</v>
      </c>
      <c r="I214">
        <v>11.956060000000001</v>
      </c>
      <c r="J214">
        <v>14.04707</v>
      </c>
      <c r="K214">
        <v>11.371320000000001</v>
      </c>
      <c r="L214">
        <v>14.667299999999999</v>
      </c>
    </row>
    <row r="215" spans="1:15" x14ac:dyDescent="0.25">
      <c r="A215" s="58" t="str">
        <f t="shared" si="3"/>
        <v>Larynx1</v>
      </c>
      <c r="B215" t="s">
        <v>259</v>
      </c>
      <c r="C215" t="s">
        <v>18</v>
      </c>
      <c r="D215">
        <v>1</v>
      </c>
      <c r="G215">
        <v>137</v>
      </c>
      <c r="I215">
        <v>10.55538</v>
      </c>
      <c r="J215">
        <v>23.165880000000001</v>
      </c>
      <c r="K215">
        <v>7.4500159999999997</v>
      </c>
      <c r="L215">
        <v>27.203679999999999</v>
      </c>
    </row>
    <row r="216" spans="1:15" x14ac:dyDescent="0.25">
      <c r="A216" s="58" t="str">
        <f t="shared" si="3"/>
        <v>Larynx2</v>
      </c>
      <c r="B216" t="s">
        <v>259</v>
      </c>
      <c r="C216" t="s">
        <v>18</v>
      </c>
      <c r="D216">
        <v>2</v>
      </c>
      <c r="E216" t="s">
        <v>195</v>
      </c>
      <c r="F216" t="s">
        <v>181</v>
      </c>
      <c r="G216">
        <v>141</v>
      </c>
      <c r="H216">
        <v>36.879429999999999</v>
      </c>
      <c r="I216">
        <v>10.68146</v>
      </c>
      <c r="J216">
        <v>23.086169999999999</v>
      </c>
      <c r="K216">
        <v>7.5782189999999998</v>
      </c>
      <c r="L216">
        <v>27.035229999999999</v>
      </c>
      <c r="M216">
        <v>17.00216</v>
      </c>
      <c r="N216" t="s">
        <v>253</v>
      </c>
      <c r="O216" t="s">
        <v>253</v>
      </c>
    </row>
    <row r="217" spans="1:15" x14ac:dyDescent="0.25">
      <c r="A217" s="58" t="str">
        <f t="shared" si="3"/>
        <v>Larynx3</v>
      </c>
      <c r="B217" t="s">
        <v>259</v>
      </c>
      <c r="C217" t="s">
        <v>18</v>
      </c>
      <c r="D217">
        <v>3</v>
      </c>
      <c r="E217" t="s">
        <v>189</v>
      </c>
      <c r="F217" t="s">
        <v>214</v>
      </c>
      <c r="G217">
        <v>159</v>
      </c>
      <c r="H217">
        <v>20.754719999999999</v>
      </c>
      <c r="I217">
        <v>11.030250000000001</v>
      </c>
      <c r="J217">
        <v>22.718769999999999</v>
      </c>
      <c r="K217">
        <v>8.1430380000000007</v>
      </c>
      <c r="L217">
        <v>26.42418</v>
      </c>
      <c r="M217">
        <v>17.00216</v>
      </c>
      <c r="N217" t="s">
        <v>243</v>
      </c>
      <c r="O217" t="s">
        <v>243</v>
      </c>
    </row>
    <row r="218" spans="1:15" x14ac:dyDescent="0.25">
      <c r="A218" s="58" t="str">
        <f t="shared" si="3"/>
        <v>Larynx4</v>
      </c>
      <c r="B218" t="s">
        <v>259</v>
      </c>
      <c r="C218" t="s">
        <v>18</v>
      </c>
      <c r="D218">
        <v>4</v>
      </c>
      <c r="E218" t="s">
        <v>199</v>
      </c>
      <c r="F218" t="s">
        <v>179</v>
      </c>
      <c r="G218">
        <v>173</v>
      </c>
      <c r="H218">
        <v>13.87283</v>
      </c>
      <c r="I218">
        <v>11.2826</v>
      </c>
      <c r="J218">
        <v>22.48705</v>
      </c>
      <c r="K218">
        <v>8.4549000000000003</v>
      </c>
      <c r="L218">
        <v>26.03106</v>
      </c>
      <c r="M218">
        <v>17.00216</v>
      </c>
      <c r="N218" t="s">
        <v>243</v>
      </c>
      <c r="O218" t="s">
        <v>243</v>
      </c>
    </row>
    <row r="219" spans="1:15" x14ac:dyDescent="0.25">
      <c r="A219" s="58" t="str">
        <f t="shared" si="3"/>
        <v>Larynx5</v>
      </c>
      <c r="B219" t="s">
        <v>259</v>
      </c>
      <c r="C219" t="s">
        <v>18</v>
      </c>
      <c r="D219">
        <v>5</v>
      </c>
      <c r="G219">
        <v>177</v>
      </c>
      <c r="I219">
        <v>11.365399999999999</v>
      </c>
      <c r="J219">
        <v>22.438199999999998</v>
      </c>
      <c r="K219">
        <v>8.5624310000000001</v>
      </c>
      <c r="L219">
        <v>25.937259999999998</v>
      </c>
    </row>
    <row r="220" spans="1:15" x14ac:dyDescent="0.25">
      <c r="A220" s="58" t="str">
        <f t="shared" si="3"/>
        <v>Larynx6</v>
      </c>
      <c r="B220" t="s">
        <v>259</v>
      </c>
      <c r="C220" t="s">
        <v>18</v>
      </c>
      <c r="D220">
        <v>6</v>
      </c>
      <c r="E220" t="s">
        <v>198</v>
      </c>
      <c r="F220" t="s">
        <v>183</v>
      </c>
      <c r="G220">
        <v>179</v>
      </c>
      <c r="H220">
        <v>16.759779999999999</v>
      </c>
      <c r="I220">
        <v>11.382540000000001</v>
      </c>
      <c r="J220">
        <v>22.393930000000001</v>
      </c>
      <c r="K220">
        <v>8.5894370000000002</v>
      </c>
      <c r="L220">
        <v>25.905889999999999</v>
      </c>
      <c r="M220">
        <v>17.00216</v>
      </c>
      <c r="N220" t="s">
        <v>243</v>
      </c>
      <c r="O220" t="s">
        <v>243</v>
      </c>
    </row>
    <row r="221" spans="1:15" x14ac:dyDescent="0.25">
      <c r="A221" s="58" t="str">
        <f t="shared" si="3"/>
        <v>Larynx7</v>
      </c>
      <c r="B221" t="s">
        <v>259</v>
      </c>
      <c r="C221" t="s">
        <v>18</v>
      </c>
      <c r="D221">
        <v>7</v>
      </c>
      <c r="E221" t="s">
        <v>196</v>
      </c>
      <c r="F221" t="s">
        <v>215</v>
      </c>
      <c r="G221">
        <v>188</v>
      </c>
      <c r="H221">
        <v>30.31915</v>
      </c>
      <c r="I221">
        <v>11.524380000000001</v>
      </c>
      <c r="J221">
        <v>22.270800000000001</v>
      </c>
      <c r="K221">
        <v>8.7864039999999992</v>
      </c>
      <c r="L221">
        <v>25.67998</v>
      </c>
      <c r="M221">
        <v>17.00216</v>
      </c>
      <c r="N221" t="s">
        <v>253</v>
      </c>
      <c r="O221" t="s">
        <v>253</v>
      </c>
    </row>
    <row r="222" spans="1:15" x14ac:dyDescent="0.25">
      <c r="A222" s="58" t="str">
        <f t="shared" si="3"/>
        <v>Larynx8</v>
      </c>
      <c r="B222" t="s">
        <v>259</v>
      </c>
      <c r="C222" t="s">
        <v>18</v>
      </c>
      <c r="D222">
        <v>8</v>
      </c>
      <c r="E222" t="s">
        <v>203</v>
      </c>
      <c r="F222" t="s">
        <v>216</v>
      </c>
      <c r="G222">
        <v>204</v>
      </c>
      <c r="H222">
        <v>10.294119999999999</v>
      </c>
      <c r="I222">
        <v>11.767899999999999</v>
      </c>
      <c r="J222">
        <v>22.05442</v>
      </c>
      <c r="K222">
        <v>9.1065839999999998</v>
      </c>
      <c r="L222">
        <v>25.331060000000001</v>
      </c>
      <c r="M222">
        <v>17.00216</v>
      </c>
      <c r="N222" t="s">
        <v>244</v>
      </c>
      <c r="O222" t="s">
        <v>243</v>
      </c>
    </row>
    <row r="223" spans="1:15" x14ac:dyDescent="0.25">
      <c r="A223" s="58" t="str">
        <f t="shared" si="3"/>
        <v>Larynx9</v>
      </c>
      <c r="B223" t="s">
        <v>259</v>
      </c>
      <c r="C223" t="s">
        <v>18</v>
      </c>
      <c r="D223">
        <v>9</v>
      </c>
      <c r="G223">
        <v>217</v>
      </c>
      <c r="I223">
        <v>11.92032</v>
      </c>
      <c r="J223">
        <v>21.922440000000002</v>
      </c>
      <c r="K223">
        <v>9.3423680000000004</v>
      </c>
      <c r="L223">
        <v>25.072510000000001</v>
      </c>
    </row>
    <row r="224" spans="1:15" x14ac:dyDescent="0.25">
      <c r="A224" s="58" t="str">
        <f t="shared" si="3"/>
        <v>Larynx10</v>
      </c>
      <c r="B224" t="s">
        <v>259</v>
      </c>
      <c r="C224" t="s">
        <v>18</v>
      </c>
      <c r="D224">
        <v>10</v>
      </c>
      <c r="E224" t="s">
        <v>205</v>
      </c>
      <c r="F224" t="s">
        <v>303</v>
      </c>
      <c r="G224">
        <v>233</v>
      </c>
      <c r="H224">
        <v>24.892700000000001</v>
      </c>
      <c r="I224">
        <v>12.09666</v>
      </c>
      <c r="J224">
        <v>21.751200000000001</v>
      </c>
      <c r="K224">
        <v>9.5984850000000002</v>
      </c>
      <c r="L224">
        <v>24.78154</v>
      </c>
      <c r="M224">
        <v>17.00216</v>
      </c>
      <c r="N224" t="s">
        <v>253</v>
      </c>
      <c r="O224" t="s">
        <v>253</v>
      </c>
    </row>
    <row r="225" spans="1:15" x14ac:dyDescent="0.25">
      <c r="A225" s="58" t="str">
        <f t="shared" si="3"/>
        <v>Larynx11</v>
      </c>
      <c r="B225" t="s">
        <v>259</v>
      </c>
      <c r="C225" t="s">
        <v>18</v>
      </c>
      <c r="D225">
        <v>11</v>
      </c>
      <c r="E225" t="s">
        <v>191</v>
      </c>
      <c r="F225" t="s">
        <v>245</v>
      </c>
      <c r="G225">
        <v>249</v>
      </c>
      <c r="H225">
        <v>17.670680000000001</v>
      </c>
      <c r="I225">
        <v>12.2532</v>
      </c>
      <c r="J225">
        <v>21.595690000000001</v>
      </c>
      <c r="K225">
        <v>9.8325999999999993</v>
      </c>
      <c r="L225">
        <v>24.50394</v>
      </c>
      <c r="M225">
        <v>17.00216</v>
      </c>
      <c r="N225" t="s">
        <v>243</v>
      </c>
      <c r="O225" t="s">
        <v>243</v>
      </c>
    </row>
    <row r="226" spans="1:15" x14ac:dyDescent="0.25">
      <c r="A226" s="58" t="str">
        <f t="shared" si="3"/>
        <v>Larynx12</v>
      </c>
      <c r="B226" t="s">
        <v>259</v>
      </c>
      <c r="C226" t="s">
        <v>18</v>
      </c>
      <c r="D226">
        <v>12</v>
      </c>
      <c r="E226" t="s">
        <v>201</v>
      </c>
      <c r="F226" t="s">
        <v>184</v>
      </c>
      <c r="G226">
        <v>253</v>
      </c>
      <c r="H226">
        <v>15.41502</v>
      </c>
      <c r="I226">
        <v>12.30092</v>
      </c>
      <c r="J226">
        <v>21.563829999999999</v>
      </c>
      <c r="K226">
        <v>9.9081709999999994</v>
      </c>
      <c r="L226">
        <v>24.45412</v>
      </c>
      <c r="M226">
        <v>17.00216</v>
      </c>
      <c r="N226" t="s">
        <v>243</v>
      </c>
      <c r="O226" t="s">
        <v>243</v>
      </c>
    </row>
    <row r="227" spans="1:15" x14ac:dyDescent="0.25">
      <c r="A227" s="58" t="str">
        <f t="shared" si="3"/>
        <v>Larynx13</v>
      </c>
      <c r="B227" t="s">
        <v>259</v>
      </c>
      <c r="C227" t="s">
        <v>18</v>
      </c>
      <c r="D227">
        <v>13</v>
      </c>
      <c r="G227">
        <v>257</v>
      </c>
      <c r="I227">
        <v>12.332000000000001</v>
      </c>
      <c r="J227">
        <v>21.52647</v>
      </c>
      <c r="K227">
        <v>9.9429390000000009</v>
      </c>
      <c r="L227">
        <v>24.402979999999999</v>
      </c>
    </row>
    <row r="228" spans="1:15" x14ac:dyDescent="0.25">
      <c r="A228" s="58" t="str">
        <f t="shared" si="3"/>
        <v>Larynx14</v>
      </c>
      <c r="B228" t="s">
        <v>259</v>
      </c>
      <c r="C228" t="s">
        <v>18</v>
      </c>
      <c r="D228">
        <v>14</v>
      </c>
      <c r="E228" t="s">
        <v>197</v>
      </c>
      <c r="F228" t="s">
        <v>221</v>
      </c>
      <c r="G228">
        <v>262</v>
      </c>
      <c r="H228">
        <v>16.030529999999999</v>
      </c>
      <c r="I228">
        <v>12.37491</v>
      </c>
      <c r="J228">
        <v>21.482790000000001</v>
      </c>
      <c r="K228">
        <v>10.013680000000001</v>
      </c>
      <c r="L228">
        <v>24.329550000000001</v>
      </c>
      <c r="M228">
        <v>17.00216</v>
      </c>
      <c r="N228" t="s">
        <v>243</v>
      </c>
      <c r="O228" t="s">
        <v>243</v>
      </c>
    </row>
    <row r="229" spans="1:15" x14ac:dyDescent="0.25">
      <c r="A229" s="58" t="str">
        <f t="shared" si="3"/>
        <v>Larynx15</v>
      </c>
      <c r="B229" t="s">
        <v>259</v>
      </c>
      <c r="C229" t="s">
        <v>18</v>
      </c>
      <c r="D229">
        <v>15</v>
      </c>
      <c r="E229" t="s">
        <v>188</v>
      </c>
      <c r="F229" t="s">
        <v>300</v>
      </c>
      <c r="G229">
        <v>267</v>
      </c>
      <c r="H229">
        <v>16.104869999999998</v>
      </c>
      <c r="I229">
        <v>12.42521</v>
      </c>
      <c r="J229">
        <v>21.440159999999999</v>
      </c>
      <c r="K229">
        <v>10.09402</v>
      </c>
      <c r="L229">
        <v>24.25817</v>
      </c>
      <c r="M229">
        <v>17.00216</v>
      </c>
      <c r="N229" t="s">
        <v>243</v>
      </c>
      <c r="O229" t="s">
        <v>243</v>
      </c>
    </row>
    <row r="230" spans="1:15" x14ac:dyDescent="0.25">
      <c r="A230" s="58" t="str">
        <f t="shared" si="3"/>
        <v>Larynx16</v>
      </c>
      <c r="B230" t="s">
        <v>259</v>
      </c>
      <c r="C230" t="s">
        <v>18</v>
      </c>
      <c r="D230">
        <v>16</v>
      </c>
      <c r="E230" t="s">
        <v>200</v>
      </c>
      <c r="F230" t="s">
        <v>220</v>
      </c>
      <c r="G230">
        <v>275</v>
      </c>
      <c r="H230">
        <v>15.63636</v>
      </c>
      <c r="I230">
        <v>12.48856</v>
      </c>
      <c r="J230">
        <v>21.376010000000001</v>
      </c>
      <c r="K230">
        <v>10.192589999999999</v>
      </c>
      <c r="L230">
        <v>24.15372</v>
      </c>
      <c r="M230">
        <v>17.00216</v>
      </c>
      <c r="N230" t="s">
        <v>243</v>
      </c>
      <c r="O230" t="s">
        <v>243</v>
      </c>
    </row>
    <row r="231" spans="1:15" x14ac:dyDescent="0.25">
      <c r="A231" s="58" t="str">
        <f t="shared" si="3"/>
        <v>Larynx17</v>
      </c>
      <c r="B231" t="s">
        <v>259</v>
      </c>
      <c r="C231" t="s">
        <v>18</v>
      </c>
      <c r="D231">
        <v>17</v>
      </c>
      <c r="G231">
        <v>297</v>
      </c>
      <c r="I231">
        <v>12.66161</v>
      </c>
      <c r="J231">
        <v>21.205629999999999</v>
      </c>
      <c r="K231">
        <v>10.442959999999999</v>
      </c>
      <c r="L231">
        <v>23.868950000000002</v>
      </c>
    </row>
    <row r="232" spans="1:15" x14ac:dyDescent="0.25">
      <c r="A232" s="58" t="str">
        <f t="shared" si="3"/>
        <v>Larynx18</v>
      </c>
      <c r="B232" t="s">
        <v>259</v>
      </c>
      <c r="C232" t="s">
        <v>18</v>
      </c>
      <c r="D232">
        <v>18</v>
      </c>
      <c r="E232" t="s">
        <v>206</v>
      </c>
      <c r="F232" t="s">
        <v>304</v>
      </c>
      <c r="G232">
        <v>299</v>
      </c>
      <c r="H232">
        <v>22.07358</v>
      </c>
      <c r="I232">
        <v>12.685639999999999</v>
      </c>
      <c r="J232">
        <v>21.202120000000001</v>
      </c>
      <c r="K232">
        <v>10.448359999999999</v>
      </c>
      <c r="L232">
        <v>23.852789999999999</v>
      </c>
      <c r="M232">
        <v>17.00216</v>
      </c>
      <c r="N232" t="s">
        <v>253</v>
      </c>
      <c r="O232" t="s">
        <v>243</v>
      </c>
    </row>
    <row r="233" spans="1:15" x14ac:dyDescent="0.25">
      <c r="A233" s="58" t="str">
        <f t="shared" si="3"/>
        <v>Larynx19</v>
      </c>
      <c r="B233" t="s">
        <v>259</v>
      </c>
      <c r="C233" t="s">
        <v>18</v>
      </c>
      <c r="D233">
        <v>19</v>
      </c>
      <c r="E233" t="s">
        <v>204</v>
      </c>
      <c r="F233" t="s">
        <v>207</v>
      </c>
      <c r="G233">
        <v>330</v>
      </c>
      <c r="H233">
        <v>16.36364</v>
      </c>
      <c r="I233">
        <v>12.88734</v>
      </c>
      <c r="J233">
        <v>21.00123</v>
      </c>
      <c r="K233">
        <v>10.75192</v>
      </c>
      <c r="L233">
        <v>23.519500000000001</v>
      </c>
      <c r="M233">
        <v>17.00216</v>
      </c>
      <c r="N233" t="s">
        <v>243</v>
      </c>
      <c r="O233" t="s">
        <v>243</v>
      </c>
    </row>
    <row r="234" spans="1:15" x14ac:dyDescent="0.25">
      <c r="A234" s="58" t="str">
        <f t="shared" si="3"/>
        <v>Larynx20</v>
      </c>
      <c r="B234" t="s">
        <v>259</v>
      </c>
      <c r="C234" t="s">
        <v>18</v>
      </c>
      <c r="D234">
        <v>20</v>
      </c>
      <c r="E234" t="s">
        <v>190</v>
      </c>
      <c r="F234" t="s">
        <v>213</v>
      </c>
      <c r="G234">
        <v>337</v>
      </c>
      <c r="H234">
        <v>10.979229999999999</v>
      </c>
      <c r="I234">
        <v>12.9313</v>
      </c>
      <c r="J234">
        <v>20.961179999999999</v>
      </c>
      <c r="K234">
        <v>10.81565</v>
      </c>
      <c r="L234">
        <v>23.43657</v>
      </c>
      <c r="M234">
        <v>17.00216</v>
      </c>
      <c r="N234" t="s">
        <v>244</v>
      </c>
      <c r="O234" t="s">
        <v>243</v>
      </c>
    </row>
    <row r="235" spans="1:15" x14ac:dyDescent="0.25">
      <c r="A235" s="58" t="str">
        <f t="shared" si="3"/>
        <v>Larynx21</v>
      </c>
      <c r="B235" t="s">
        <v>259</v>
      </c>
      <c r="C235" t="s">
        <v>18</v>
      </c>
      <c r="D235">
        <v>21</v>
      </c>
      <c r="G235">
        <v>337</v>
      </c>
      <c r="I235">
        <v>12.9313</v>
      </c>
      <c r="J235">
        <v>20.961179999999999</v>
      </c>
      <c r="K235">
        <v>10.81565</v>
      </c>
      <c r="L235">
        <v>23.43657</v>
      </c>
    </row>
    <row r="236" spans="1:15" x14ac:dyDescent="0.25">
      <c r="A236" s="58" t="str">
        <f t="shared" si="3"/>
        <v>Larynx22</v>
      </c>
      <c r="B236" t="s">
        <v>259</v>
      </c>
      <c r="C236" t="s">
        <v>18</v>
      </c>
      <c r="D236">
        <v>22</v>
      </c>
      <c r="G236">
        <v>377</v>
      </c>
      <c r="I236">
        <v>13.15682</v>
      </c>
      <c r="J236">
        <v>20.745159999999998</v>
      </c>
      <c r="K236">
        <v>11.15701</v>
      </c>
      <c r="L236">
        <v>23.080349999999999</v>
      </c>
    </row>
    <row r="237" spans="1:15" x14ac:dyDescent="0.25">
      <c r="A237" s="58" t="str">
        <f t="shared" si="3"/>
        <v>Larynx23</v>
      </c>
      <c r="B237" t="s">
        <v>259</v>
      </c>
      <c r="C237" t="s">
        <v>18</v>
      </c>
      <c r="D237">
        <v>23</v>
      </c>
      <c r="G237">
        <v>417</v>
      </c>
      <c r="I237">
        <v>13.349159999999999</v>
      </c>
      <c r="J237">
        <v>20.564319999999999</v>
      </c>
      <c r="K237">
        <v>11.429539999999999</v>
      </c>
      <c r="L237">
        <v>22.777850000000001</v>
      </c>
    </row>
    <row r="238" spans="1:15" x14ac:dyDescent="0.25">
      <c r="A238" s="58" t="str">
        <f t="shared" si="3"/>
        <v>Larynx24</v>
      </c>
      <c r="B238" t="s">
        <v>259</v>
      </c>
      <c r="C238" t="s">
        <v>18</v>
      </c>
      <c r="D238">
        <v>24</v>
      </c>
      <c r="E238" t="s">
        <v>193</v>
      </c>
      <c r="F238" t="s">
        <v>173</v>
      </c>
      <c r="G238">
        <v>431</v>
      </c>
      <c r="H238">
        <v>12.993040000000001</v>
      </c>
      <c r="I238">
        <v>13.411809999999999</v>
      </c>
      <c r="J238">
        <v>20.507860000000001</v>
      </c>
      <c r="K238">
        <v>11.51859</v>
      </c>
      <c r="L238">
        <v>22.688849999999999</v>
      </c>
      <c r="M238">
        <v>17.00216</v>
      </c>
      <c r="N238" t="s">
        <v>244</v>
      </c>
      <c r="O238" t="s">
        <v>243</v>
      </c>
    </row>
    <row r="239" spans="1:15" x14ac:dyDescent="0.25">
      <c r="A239" s="58" t="str">
        <f t="shared" si="3"/>
        <v>Larynx25</v>
      </c>
      <c r="B239" t="s">
        <v>259</v>
      </c>
      <c r="C239" t="s">
        <v>18</v>
      </c>
      <c r="D239">
        <v>25</v>
      </c>
      <c r="G239">
        <v>457</v>
      </c>
      <c r="I239">
        <v>13.5161</v>
      </c>
      <c r="J239">
        <v>20.406500000000001</v>
      </c>
      <c r="K239">
        <v>11.67301</v>
      </c>
      <c r="L239">
        <v>22.51876</v>
      </c>
    </row>
    <row r="240" spans="1:15" x14ac:dyDescent="0.25">
      <c r="A240" s="58" t="str">
        <f t="shared" si="3"/>
        <v>Larynx26</v>
      </c>
      <c r="B240" t="s">
        <v>259</v>
      </c>
      <c r="C240" t="s">
        <v>18</v>
      </c>
      <c r="D240">
        <v>26</v>
      </c>
      <c r="E240" t="s">
        <v>202</v>
      </c>
      <c r="F240" t="s">
        <v>219</v>
      </c>
      <c r="G240">
        <v>466</v>
      </c>
      <c r="H240">
        <v>14.592269999999999</v>
      </c>
      <c r="I240">
        <v>13.551399999999999</v>
      </c>
      <c r="J240">
        <v>20.370940000000001</v>
      </c>
      <c r="K240">
        <v>11.724170000000001</v>
      </c>
      <c r="L240">
        <v>22.469339999999999</v>
      </c>
      <c r="M240">
        <v>17.00216</v>
      </c>
      <c r="N240" t="s">
        <v>243</v>
      </c>
      <c r="O240" t="s">
        <v>243</v>
      </c>
    </row>
    <row r="241" spans="1:15" x14ac:dyDescent="0.25">
      <c r="A241" s="58" t="str">
        <f t="shared" si="3"/>
        <v>Larynx27</v>
      </c>
      <c r="B241" t="s">
        <v>259</v>
      </c>
      <c r="C241" t="s">
        <v>18</v>
      </c>
      <c r="D241">
        <v>27</v>
      </c>
      <c r="G241">
        <v>497</v>
      </c>
      <c r="I241">
        <v>13.66325</v>
      </c>
      <c r="J241">
        <v>20.26848</v>
      </c>
      <c r="K241">
        <v>11.89296</v>
      </c>
      <c r="L241">
        <v>22.292059999999999</v>
      </c>
    </row>
    <row r="242" spans="1:15" x14ac:dyDescent="0.25">
      <c r="A242" s="58" t="str">
        <f t="shared" si="3"/>
        <v>Larynx28</v>
      </c>
      <c r="B242" t="s">
        <v>259</v>
      </c>
      <c r="C242" t="s">
        <v>18</v>
      </c>
      <c r="D242">
        <v>28</v>
      </c>
      <c r="G242">
        <v>537</v>
      </c>
      <c r="I242">
        <v>13.79172</v>
      </c>
      <c r="J242">
        <v>20.14453</v>
      </c>
      <c r="K242">
        <v>12.08353</v>
      </c>
      <c r="L242">
        <v>22.090399999999999</v>
      </c>
    </row>
    <row r="243" spans="1:15" x14ac:dyDescent="0.25">
      <c r="A243" s="58" t="str">
        <f t="shared" si="3"/>
        <v>Larynx29</v>
      </c>
      <c r="B243" t="s">
        <v>259</v>
      </c>
      <c r="C243" t="s">
        <v>18</v>
      </c>
      <c r="D243">
        <v>29</v>
      </c>
      <c r="E243" t="s">
        <v>192</v>
      </c>
      <c r="F243" t="s">
        <v>185</v>
      </c>
      <c r="G243">
        <v>555</v>
      </c>
      <c r="H243">
        <v>18.1982</v>
      </c>
      <c r="I243">
        <v>13.84315</v>
      </c>
      <c r="J243">
        <v>20.09582</v>
      </c>
      <c r="K243">
        <v>12.156940000000001</v>
      </c>
      <c r="L243">
        <v>22.001560000000001</v>
      </c>
      <c r="M243">
        <v>17.00216</v>
      </c>
      <c r="N243" t="s">
        <v>243</v>
      </c>
      <c r="O243" t="s">
        <v>243</v>
      </c>
    </row>
    <row r="244" spans="1:15" x14ac:dyDescent="0.25">
      <c r="A244" s="58" t="str">
        <f t="shared" si="3"/>
        <v>Larynx30</v>
      </c>
      <c r="B244" t="s">
        <v>259</v>
      </c>
      <c r="C244" t="s">
        <v>18</v>
      </c>
      <c r="D244">
        <v>30</v>
      </c>
      <c r="E244" t="s">
        <v>194</v>
      </c>
      <c r="F244" t="s">
        <v>174</v>
      </c>
      <c r="G244">
        <v>563</v>
      </c>
      <c r="H244">
        <v>13.85435</v>
      </c>
      <c r="I244">
        <v>13.86725</v>
      </c>
      <c r="J244">
        <v>20.06944</v>
      </c>
      <c r="K244">
        <v>12.19178</v>
      </c>
      <c r="L244">
        <v>21.9693</v>
      </c>
      <c r="M244">
        <v>17.00216</v>
      </c>
      <c r="N244" t="s">
        <v>244</v>
      </c>
      <c r="O244" t="s">
        <v>243</v>
      </c>
    </row>
    <row r="245" spans="1:15" x14ac:dyDescent="0.25">
      <c r="A245" s="58" t="str">
        <f t="shared" si="3"/>
        <v>Larynx31</v>
      </c>
      <c r="B245" t="s">
        <v>259</v>
      </c>
      <c r="C245" t="s">
        <v>18</v>
      </c>
      <c r="D245">
        <v>31</v>
      </c>
      <c r="G245">
        <v>577</v>
      </c>
      <c r="I245">
        <v>13.90376</v>
      </c>
      <c r="J245">
        <v>20.036660000000001</v>
      </c>
      <c r="K245">
        <v>12.24994</v>
      </c>
      <c r="L245">
        <v>21.90822</v>
      </c>
    </row>
    <row r="246" spans="1:15" x14ac:dyDescent="0.25">
      <c r="A246" s="58" t="str">
        <f t="shared" si="3"/>
        <v>Liver1</v>
      </c>
      <c r="B246" t="s">
        <v>259</v>
      </c>
      <c r="C246" t="s">
        <v>19</v>
      </c>
      <c r="D246">
        <v>1</v>
      </c>
      <c r="G246">
        <v>322</v>
      </c>
      <c r="I246">
        <v>19.34254</v>
      </c>
      <c r="J246">
        <v>28.692060000000001</v>
      </c>
      <c r="K246">
        <v>16.818470000000001</v>
      </c>
      <c r="L246">
        <v>31.52901</v>
      </c>
    </row>
    <row r="247" spans="1:15" x14ac:dyDescent="0.25">
      <c r="A247" s="58" t="str">
        <f t="shared" si="3"/>
        <v>Liver2</v>
      </c>
      <c r="B247" t="s">
        <v>259</v>
      </c>
      <c r="C247" t="s">
        <v>19</v>
      </c>
      <c r="D247">
        <v>2</v>
      </c>
      <c r="E247" t="s">
        <v>195</v>
      </c>
      <c r="F247" t="s">
        <v>181</v>
      </c>
      <c r="G247">
        <v>335</v>
      </c>
      <c r="H247">
        <v>30.447759999999999</v>
      </c>
      <c r="I247">
        <v>19.44089</v>
      </c>
      <c r="J247">
        <v>28.600629999999999</v>
      </c>
      <c r="K247">
        <v>16.959320000000002</v>
      </c>
      <c r="L247">
        <v>31.37276</v>
      </c>
      <c r="M247">
        <v>24.095960000000002</v>
      </c>
      <c r="N247" t="s">
        <v>253</v>
      </c>
      <c r="O247" t="s">
        <v>243</v>
      </c>
    </row>
    <row r="248" spans="1:15" x14ac:dyDescent="0.25">
      <c r="A248" s="58" t="str">
        <f t="shared" si="3"/>
        <v>Liver3</v>
      </c>
      <c r="B248" t="s">
        <v>259</v>
      </c>
      <c r="C248" t="s">
        <v>19</v>
      </c>
      <c r="D248">
        <v>3</v>
      </c>
      <c r="E248" t="s">
        <v>189</v>
      </c>
      <c r="F248" t="s">
        <v>214</v>
      </c>
      <c r="G248">
        <v>360</v>
      </c>
      <c r="H248">
        <v>28.05556</v>
      </c>
      <c r="I248">
        <v>19.60361</v>
      </c>
      <c r="J248">
        <v>28.446539999999999</v>
      </c>
      <c r="K248">
        <v>17.21489</v>
      </c>
      <c r="L248">
        <v>31.110199999999999</v>
      </c>
      <c r="M248">
        <v>24.095960000000002</v>
      </c>
      <c r="N248" t="s">
        <v>243</v>
      </c>
      <c r="O248" t="s">
        <v>243</v>
      </c>
    </row>
    <row r="249" spans="1:15" x14ac:dyDescent="0.25">
      <c r="A249" s="58" t="str">
        <f t="shared" si="3"/>
        <v>Liver4</v>
      </c>
      <c r="B249" t="s">
        <v>259</v>
      </c>
      <c r="C249" t="s">
        <v>19</v>
      </c>
      <c r="D249">
        <v>4</v>
      </c>
      <c r="E249" t="s">
        <v>196</v>
      </c>
      <c r="F249" t="s">
        <v>215</v>
      </c>
      <c r="G249">
        <v>435</v>
      </c>
      <c r="H249">
        <v>28.505749999999999</v>
      </c>
      <c r="I249">
        <v>20.019780000000001</v>
      </c>
      <c r="J249">
        <v>28.053930000000001</v>
      </c>
      <c r="K249">
        <v>17.818239999999999</v>
      </c>
      <c r="L249">
        <v>30.483280000000001</v>
      </c>
      <c r="M249">
        <v>24.095960000000002</v>
      </c>
      <c r="N249" t="s">
        <v>253</v>
      </c>
      <c r="O249" t="s">
        <v>243</v>
      </c>
    </row>
    <row r="250" spans="1:15" x14ac:dyDescent="0.25">
      <c r="A250" s="58" t="str">
        <f t="shared" si="3"/>
        <v>Liver5</v>
      </c>
      <c r="B250" t="s">
        <v>259</v>
      </c>
      <c r="C250" t="s">
        <v>19</v>
      </c>
      <c r="D250">
        <v>5</v>
      </c>
      <c r="G250">
        <v>452</v>
      </c>
      <c r="I250">
        <v>20.097020000000001</v>
      </c>
      <c r="J250">
        <v>27.985019999999999</v>
      </c>
      <c r="K250">
        <v>17.94228</v>
      </c>
      <c r="L250">
        <v>30.3582</v>
      </c>
    </row>
    <row r="251" spans="1:15" x14ac:dyDescent="0.25">
      <c r="A251" s="58" t="str">
        <f t="shared" si="3"/>
        <v>Liver6</v>
      </c>
      <c r="B251" t="s">
        <v>259</v>
      </c>
      <c r="C251" t="s">
        <v>19</v>
      </c>
      <c r="D251">
        <v>6</v>
      </c>
      <c r="E251" t="s">
        <v>198</v>
      </c>
      <c r="F251" t="s">
        <v>183</v>
      </c>
      <c r="G251">
        <v>502</v>
      </c>
      <c r="H251">
        <v>23.90438</v>
      </c>
      <c r="I251">
        <v>20.305630000000001</v>
      </c>
      <c r="J251">
        <v>27.788740000000001</v>
      </c>
      <c r="K251">
        <v>18.24868</v>
      </c>
      <c r="L251">
        <v>30.036719999999999</v>
      </c>
      <c r="M251">
        <v>24.095960000000002</v>
      </c>
      <c r="N251" t="s">
        <v>243</v>
      </c>
      <c r="O251" t="s">
        <v>243</v>
      </c>
    </row>
    <row r="252" spans="1:15" x14ac:dyDescent="0.25">
      <c r="A252" s="58" t="str">
        <f t="shared" si="3"/>
        <v>Liver7</v>
      </c>
      <c r="B252" t="s">
        <v>259</v>
      </c>
      <c r="C252" t="s">
        <v>19</v>
      </c>
      <c r="D252">
        <v>7</v>
      </c>
      <c r="E252" t="s">
        <v>199</v>
      </c>
      <c r="F252" t="s">
        <v>179</v>
      </c>
      <c r="G252">
        <v>514</v>
      </c>
      <c r="H252">
        <v>26.84825</v>
      </c>
      <c r="I252">
        <v>20.347010000000001</v>
      </c>
      <c r="J252">
        <v>27.745719999999999</v>
      </c>
      <c r="K252">
        <v>18.31955</v>
      </c>
      <c r="L252">
        <v>29.961279999999999</v>
      </c>
      <c r="M252">
        <v>24.095960000000002</v>
      </c>
      <c r="N252" t="s">
        <v>243</v>
      </c>
      <c r="O252" t="s">
        <v>243</v>
      </c>
    </row>
    <row r="253" spans="1:15" x14ac:dyDescent="0.25">
      <c r="A253" s="58" t="str">
        <f t="shared" si="3"/>
        <v>Liver8</v>
      </c>
      <c r="B253" t="s">
        <v>259</v>
      </c>
      <c r="C253" t="s">
        <v>19</v>
      </c>
      <c r="D253">
        <v>8</v>
      </c>
      <c r="E253" t="s">
        <v>191</v>
      </c>
      <c r="F253" t="s">
        <v>245</v>
      </c>
      <c r="G253">
        <v>526</v>
      </c>
      <c r="H253">
        <v>16.349810000000002</v>
      </c>
      <c r="I253">
        <v>20.391500000000001</v>
      </c>
      <c r="J253">
        <v>27.703720000000001</v>
      </c>
      <c r="K253">
        <v>18.383320000000001</v>
      </c>
      <c r="L253">
        <v>29.899059999999999</v>
      </c>
      <c r="M253">
        <v>24.095960000000002</v>
      </c>
      <c r="N253" t="s">
        <v>244</v>
      </c>
      <c r="O253" t="s">
        <v>244</v>
      </c>
    </row>
    <row r="254" spans="1:15" x14ac:dyDescent="0.25">
      <c r="A254" s="58" t="str">
        <f t="shared" si="3"/>
        <v>Liver9</v>
      </c>
      <c r="B254" t="s">
        <v>259</v>
      </c>
      <c r="C254" t="s">
        <v>19</v>
      </c>
      <c r="D254">
        <v>9</v>
      </c>
      <c r="E254" t="s">
        <v>203</v>
      </c>
      <c r="F254" t="s">
        <v>216</v>
      </c>
      <c r="G254">
        <v>548</v>
      </c>
      <c r="H254">
        <v>27.554739999999999</v>
      </c>
      <c r="I254">
        <v>20.468589999999999</v>
      </c>
      <c r="J254">
        <v>27.632110000000001</v>
      </c>
      <c r="K254">
        <v>18.49708</v>
      </c>
      <c r="L254">
        <v>29.779540000000001</v>
      </c>
      <c r="M254">
        <v>24.095960000000002</v>
      </c>
      <c r="N254" t="s">
        <v>243</v>
      </c>
      <c r="O254" t="s">
        <v>243</v>
      </c>
    </row>
    <row r="255" spans="1:15" x14ac:dyDescent="0.25">
      <c r="A255" s="58" t="str">
        <f t="shared" si="3"/>
        <v>Liver10</v>
      </c>
      <c r="B255" t="s">
        <v>259</v>
      </c>
      <c r="C255" t="s">
        <v>19</v>
      </c>
      <c r="D255">
        <v>10</v>
      </c>
      <c r="G255">
        <v>582</v>
      </c>
      <c r="I255">
        <v>20.576899999999998</v>
      </c>
      <c r="J255">
        <v>27.527190000000001</v>
      </c>
      <c r="K255">
        <v>18.66178</v>
      </c>
      <c r="L255">
        <v>29.611840000000001</v>
      </c>
    </row>
    <row r="256" spans="1:15" x14ac:dyDescent="0.25">
      <c r="A256" s="58" t="str">
        <f t="shared" si="3"/>
        <v>Liver11</v>
      </c>
      <c r="B256" t="s">
        <v>259</v>
      </c>
      <c r="C256" t="s">
        <v>19</v>
      </c>
      <c r="D256">
        <v>11</v>
      </c>
      <c r="E256" t="s">
        <v>205</v>
      </c>
      <c r="F256" t="s">
        <v>303</v>
      </c>
      <c r="G256">
        <v>660</v>
      </c>
      <c r="H256">
        <v>26.36364</v>
      </c>
      <c r="I256">
        <v>20.793880000000001</v>
      </c>
      <c r="J256">
        <v>27.32122</v>
      </c>
      <c r="K256">
        <v>18.990359999999999</v>
      </c>
      <c r="L256">
        <v>29.272279999999999</v>
      </c>
      <c r="M256">
        <v>24.095960000000002</v>
      </c>
      <c r="N256" t="s">
        <v>243</v>
      </c>
      <c r="O256" t="s">
        <v>243</v>
      </c>
    </row>
    <row r="257" spans="1:15" x14ac:dyDescent="0.25">
      <c r="A257" s="58" t="str">
        <f t="shared" si="3"/>
        <v>Liver12</v>
      </c>
      <c r="B257" t="s">
        <v>259</v>
      </c>
      <c r="C257" t="s">
        <v>19</v>
      </c>
      <c r="D257">
        <v>12</v>
      </c>
      <c r="E257" t="s">
        <v>206</v>
      </c>
      <c r="F257" t="s">
        <v>304</v>
      </c>
      <c r="G257">
        <v>696</v>
      </c>
      <c r="H257">
        <v>28.591950000000001</v>
      </c>
      <c r="I257">
        <v>20.880949999999999</v>
      </c>
      <c r="J257">
        <v>27.238009999999999</v>
      </c>
      <c r="K257">
        <v>19.125599999999999</v>
      </c>
      <c r="L257">
        <v>29.13636</v>
      </c>
      <c r="M257">
        <v>24.095960000000002</v>
      </c>
      <c r="N257" t="s">
        <v>253</v>
      </c>
      <c r="O257" t="s">
        <v>243</v>
      </c>
    </row>
    <row r="258" spans="1:15" x14ac:dyDescent="0.25">
      <c r="A258" s="58" t="str">
        <f t="shared" ref="A258:A321" si="4">CONCATENATE(C258,D258)</f>
        <v>Liver13</v>
      </c>
      <c r="B258" t="s">
        <v>259</v>
      </c>
      <c r="C258" t="s">
        <v>19</v>
      </c>
      <c r="D258">
        <v>13</v>
      </c>
      <c r="E258" t="s">
        <v>197</v>
      </c>
      <c r="F258" t="s">
        <v>221</v>
      </c>
      <c r="G258">
        <v>697</v>
      </c>
      <c r="H258">
        <v>22.525110000000002</v>
      </c>
      <c r="I258">
        <v>20.883009999999999</v>
      </c>
      <c r="J258">
        <v>27.2346</v>
      </c>
      <c r="K258">
        <v>19.126799999999999</v>
      </c>
      <c r="L258">
        <v>29.130050000000001</v>
      </c>
      <c r="M258">
        <v>24.095960000000002</v>
      </c>
      <c r="N258" t="s">
        <v>243</v>
      </c>
      <c r="O258" t="s">
        <v>243</v>
      </c>
    </row>
    <row r="259" spans="1:15" x14ac:dyDescent="0.25">
      <c r="A259" s="58" t="str">
        <f t="shared" si="4"/>
        <v>Liver14</v>
      </c>
      <c r="B259" t="s">
        <v>259</v>
      </c>
      <c r="C259" t="s">
        <v>19</v>
      </c>
      <c r="D259">
        <v>14</v>
      </c>
      <c r="E259" t="s">
        <v>188</v>
      </c>
      <c r="F259" t="s">
        <v>300</v>
      </c>
      <c r="G259">
        <v>709</v>
      </c>
      <c r="H259">
        <v>21.579689999999999</v>
      </c>
      <c r="I259">
        <v>20.911259999999999</v>
      </c>
      <c r="J259">
        <v>27.207560000000001</v>
      </c>
      <c r="K259">
        <v>19.17191</v>
      </c>
      <c r="L259">
        <v>29.089759999999998</v>
      </c>
      <c r="M259">
        <v>24.095960000000002</v>
      </c>
      <c r="N259" t="s">
        <v>243</v>
      </c>
      <c r="O259" t="s">
        <v>243</v>
      </c>
    </row>
    <row r="260" spans="1:15" x14ac:dyDescent="0.25">
      <c r="A260" s="58" t="str">
        <f t="shared" si="4"/>
        <v>Liver15</v>
      </c>
      <c r="B260" t="s">
        <v>259</v>
      </c>
      <c r="C260" t="s">
        <v>19</v>
      </c>
      <c r="D260">
        <v>15</v>
      </c>
      <c r="G260">
        <v>712</v>
      </c>
      <c r="I260">
        <v>20.919920000000001</v>
      </c>
      <c r="J260">
        <v>27.202590000000001</v>
      </c>
      <c r="K260">
        <v>19.178550000000001</v>
      </c>
      <c r="L260">
        <v>29.07629</v>
      </c>
    </row>
    <row r="261" spans="1:15" x14ac:dyDescent="0.25">
      <c r="A261" s="58" t="str">
        <f t="shared" si="4"/>
        <v>Liver16</v>
      </c>
      <c r="B261" t="s">
        <v>259</v>
      </c>
      <c r="C261" t="s">
        <v>19</v>
      </c>
      <c r="D261">
        <v>16</v>
      </c>
      <c r="E261" t="s">
        <v>200</v>
      </c>
      <c r="F261" t="s">
        <v>220</v>
      </c>
      <c r="G261">
        <v>717</v>
      </c>
      <c r="H261">
        <v>24.68619</v>
      </c>
      <c r="I261">
        <v>20.930820000000001</v>
      </c>
      <c r="J261">
        <v>27.18984</v>
      </c>
      <c r="K261">
        <v>19.195959999999999</v>
      </c>
      <c r="L261">
        <v>29.062609999999999</v>
      </c>
      <c r="M261">
        <v>24.095960000000002</v>
      </c>
      <c r="N261" t="s">
        <v>243</v>
      </c>
      <c r="O261" t="s">
        <v>243</v>
      </c>
    </row>
    <row r="262" spans="1:15" x14ac:dyDescent="0.25">
      <c r="A262" s="58" t="str">
        <f t="shared" si="4"/>
        <v>Liver17</v>
      </c>
      <c r="B262" t="s">
        <v>259</v>
      </c>
      <c r="C262" t="s">
        <v>19</v>
      </c>
      <c r="D262">
        <v>17</v>
      </c>
      <c r="E262" t="s">
        <v>201</v>
      </c>
      <c r="F262" t="s">
        <v>184</v>
      </c>
      <c r="G262">
        <v>750</v>
      </c>
      <c r="H262">
        <v>18.533329999999999</v>
      </c>
      <c r="I262">
        <v>20.999939999999999</v>
      </c>
      <c r="J262">
        <v>27.12396</v>
      </c>
      <c r="K262">
        <v>19.305409999999998</v>
      </c>
      <c r="L262">
        <v>28.949259999999999</v>
      </c>
      <c r="M262">
        <v>24.095960000000002</v>
      </c>
      <c r="N262" t="s">
        <v>244</v>
      </c>
      <c r="O262" t="s">
        <v>244</v>
      </c>
    </row>
    <row r="263" spans="1:15" x14ac:dyDescent="0.25">
      <c r="A263" s="58" t="str">
        <f t="shared" si="4"/>
        <v>Liver18</v>
      </c>
      <c r="B263" t="s">
        <v>259</v>
      </c>
      <c r="C263" t="s">
        <v>19</v>
      </c>
      <c r="D263">
        <v>18</v>
      </c>
      <c r="G263">
        <v>842</v>
      </c>
      <c r="I263">
        <v>21.17625</v>
      </c>
      <c r="J263">
        <v>26.95364</v>
      </c>
      <c r="K263">
        <v>19.572749999999999</v>
      </c>
      <c r="L263">
        <v>28.677299999999999</v>
      </c>
    </row>
    <row r="264" spans="1:15" x14ac:dyDescent="0.25">
      <c r="A264" s="58" t="str">
        <f t="shared" si="4"/>
        <v>Liver19</v>
      </c>
      <c r="B264" t="s">
        <v>259</v>
      </c>
      <c r="C264" t="s">
        <v>19</v>
      </c>
      <c r="D264">
        <v>19</v>
      </c>
      <c r="E264" t="s">
        <v>190</v>
      </c>
      <c r="F264" t="s">
        <v>213</v>
      </c>
      <c r="G264">
        <v>859</v>
      </c>
      <c r="H264">
        <v>26.891739999999999</v>
      </c>
      <c r="I264">
        <v>21.206299999999999</v>
      </c>
      <c r="J264">
        <v>26.926950000000001</v>
      </c>
      <c r="K264">
        <v>19.615919999999999</v>
      </c>
      <c r="L264">
        <v>28.629100000000001</v>
      </c>
      <c r="M264">
        <v>24.095960000000002</v>
      </c>
      <c r="N264" t="s">
        <v>243</v>
      </c>
      <c r="O264" t="s">
        <v>243</v>
      </c>
    </row>
    <row r="265" spans="1:15" x14ac:dyDescent="0.25">
      <c r="A265" s="58" t="str">
        <f t="shared" si="4"/>
        <v>Liver20</v>
      </c>
      <c r="B265" t="s">
        <v>259</v>
      </c>
      <c r="C265" t="s">
        <v>19</v>
      </c>
      <c r="D265">
        <v>20</v>
      </c>
      <c r="E265" t="s">
        <v>204</v>
      </c>
      <c r="F265" t="s">
        <v>207</v>
      </c>
      <c r="G265">
        <v>870</v>
      </c>
      <c r="H265">
        <v>21.494250000000001</v>
      </c>
      <c r="I265">
        <v>21.224029999999999</v>
      </c>
      <c r="J265">
        <v>26.90812</v>
      </c>
      <c r="K265">
        <v>19.646879999999999</v>
      </c>
      <c r="L265">
        <v>28.601209999999998</v>
      </c>
      <c r="M265">
        <v>24.095960000000002</v>
      </c>
      <c r="N265" t="s">
        <v>243</v>
      </c>
      <c r="O265" t="s">
        <v>243</v>
      </c>
    </row>
    <row r="266" spans="1:15" x14ac:dyDescent="0.25">
      <c r="A266" s="58" t="str">
        <f t="shared" si="4"/>
        <v>Liver21</v>
      </c>
      <c r="B266" t="s">
        <v>259</v>
      </c>
      <c r="C266" t="s">
        <v>19</v>
      </c>
      <c r="D266">
        <v>21</v>
      </c>
      <c r="G266">
        <v>972</v>
      </c>
      <c r="I266">
        <v>21.381119999999999</v>
      </c>
      <c r="J266">
        <v>26.757930000000002</v>
      </c>
      <c r="K266">
        <v>19.88326</v>
      </c>
      <c r="L266">
        <v>28.358149999999998</v>
      </c>
    </row>
    <row r="267" spans="1:15" x14ac:dyDescent="0.25">
      <c r="A267" s="58" t="str">
        <f t="shared" si="4"/>
        <v>Liver22</v>
      </c>
      <c r="B267" t="s">
        <v>259</v>
      </c>
      <c r="C267" t="s">
        <v>19</v>
      </c>
      <c r="D267">
        <v>22</v>
      </c>
      <c r="E267" t="s">
        <v>202</v>
      </c>
      <c r="F267" t="s">
        <v>219</v>
      </c>
      <c r="G267">
        <v>1041</v>
      </c>
      <c r="H267">
        <v>26.993279999999999</v>
      </c>
      <c r="I267">
        <v>21.472750000000001</v>
      </c>
      <c r="J267">
        <v>26.67013</v>
      </c>
      <c r="K267">
        <v>20.023820000000001</v>
      </c>
      <c r="L267">
        <v>28.213550000000001</v>
      </c>
      <c r="M267">
        <v>24.095960000000002</v>
      </c>
      <c r="N267" t="s">
        <v>253</v>
      </c>
      <c r="O267" t="s">
        <v>243</v>
      </c>
    </row>
    <row r="268" spans="1:15" x14ac:dyDescent="0.25">
      <c r="A268" s="58" t="str">
        <f t="shared" si="4"/>
        <v>Liver23</v>
      </c>
      <c r="B268" t="s">
        <v>259</v>
      </c>
      <c r="C268" t="s">
        <v>19</v>
      </c>
      <c r="D268">
        <v>23</v>
      </c>
      <c r="E268" t="s">
        <v>193</v>
      </c>
      <c r="F268" t="s">
        <v>173</v>
      </c>
      <c r="G268">
        <v>1067</v>
      </c>
      <c r="H268">
        <v>22.49297</v>
      </c>
      <c r="I268">
        <v>21.505220000000001</v>
      </c>
      <c r="J268">
        <v>26.638470000000002</v>
      </c>
      <c r="K268">
        <v>20.074359999999999</v>
      </c>
      <c r="L268">
        <v>28.16319</v>
      </c>
      <c r="M268">
        <v>24.095960000000002</v>
      </c>
      <c r="N268" t="s">
        <v>243</v>
      </c>
      <c r="O268" t="s">
        <v>243</v>
      </c>
    </row>
    <row r="269" spans="1:15" x14ac:dyDescent="0.25">
      <c r="A269" s="58" t="str">
        <f t="shared" si="4"/>
        <v>Liver24</v>
      </c>
      <c r="B269" t="s">
        <v>259</v>
      </c>
      <c r="C269" t="s">
        <v>19</v>
      </c>
      <c r="D269">
        <v>24</v>
      </c>
      <c r="G269">
        <v>1102</v>
      </c>
      <c r="I269">
        <v>21.5471</v>
      </c>
      <c r="J269">
        <v>26.597629999999999</v>
      </c>
      <c r="K269">
        <v>20.139420000000001</v>
      </c>
      <c r="L269">
        <v>28.097619999999999</v>
      </c>
    </row>
    <row r="270" spans="1:15" x14ac:dyDescent="0.25">
      <c r="A270" s="58" t="str">
        <f t="shared" si="4"/>
        <v>Liver25</v>
      </c>
      <c r="B270" t="s">
        <v>259</v>
      </c>
      <c r="C270" t="s">
        <v>19</v>
      </c>
      <c r="D270">
        <v>25</v>
      </c>
      <c r="G270">
        <v>1232</v>
      </c>
      <c r="I270">
        <v>21.687090000000001</v>
      </c>
      <c r="J270">
        <v>26.462789999999998</v>
      </c>
      <c r="K270">
        <v>20.351400000000002</v>
      </c>
      <c r="L270">
        <v>27.879709999999999</v>
      </c>
    </row>
    <row r="271" spans="1:15" x14ac:dyDescent="0.25">
      <c r="A271" s="58" t="str">
        <f t="shared" si="4"/>
        <v>Liver26</v>
      </c>
      <c r="B271" t="s">
        <v>259</v>
      </c>
      <c r="C271" t="s">
        <v>19</v>
      </c>
      <c r="D271">
        <v>26</v>
      </c>
      <c r="G271">
        <v>1362</v>
      </c>
      <c r="I271">
        <v>21.80659</v>
      </c>
      <c r="J271">
        <v>26.348459999999999</v>
      </c>
      <c r="K271">
        <v>20.533370000000001</v>
      </c>
      <c r="L271">
        <v>27.69303</v>
      </c>
    </row>
    <row r="272" spans="1:15" x14ac:dyDescent="0.25">
      <c r="A272" s="58" t="str">
        <f t="shared" si="4"/>
        <v>Liver27</v>
      </c>
      <c r="B272" t="s">
        <v>259</v>
      </c>
      <c r="C272" t="s">
        <v>19</v>
      </c>
      <c r="D272">
        <v>27</v>
      </c>
      <c r="E272" t="s">
        <v>194</v>
      </c>
      <c r="F272" t="s">
        <v>174</v>
      </c>
      <c r="G272">
        <v>1401</v>
      </c>
      <c r="H272">
        <v>20.199860000000001</v>
      </c>
      <c r="I272">
        <v>21.838789999999999</v>
      </c>
      <c r="J272">
        <v>26.317530000000001</v>
      </c>
      <c r="K272">
        <v>20.582920000000001</v>
      </c>
      <c r="L272">
        <v>27.642769999999999</v>
      </c>
      <c r="M272">
        <v>24.095960000000002</v>
      </c>
      <c r="N272" t="s">
        <v>244</v>
      </c>
      <c r="O272" t="s">
        <v>244</v>
      </c>
    </row>
    <row r="273" spans="1:15" x14ac:dyDescent="0.25">
      <c r="A273" s="58" t="str">
        <f t="shared" si="4"/>
        <v>Liver28</v>
      </c>
      <c r="B273" t="s">
        <v>259</v>
      </c>
      <c r="C273" t="s">
        <v>19</v>
      </c>
      <c r="D273">
        <v>28</v>
      </c>
      <c r="G273">
        <v>1492</v>
      </c>
      <c r="I273">
        <v>21.90897</v>
      </c>
      <c r="J273">
        <v>26.24934</v>
      </c>
      <c r="K273">
        <v>20.691420000000001</v>
      </c>
      <c r="L273">
        <v>27.532330000000002</v>
      </c>
    </row>
    <row r="274" spans="1:15" x14ac:dyDescent="0.25">
      <c r="A274" s="58" t="str">
        <f t="shared" si="4"/>
        <v>Liver29</v>
      </c>
      <c r="B274" t="s">
        <v>259</v>
      </c>
      <c r="C274" t="s">
        <v>19</v>
      </c>
      <c r="D274">
        <v>29</v>
      </c>
      <c r="E274" t="s">
        <v>192</v>
      </c>
      <c r="F274" t="s">
        <v>185</v>
      </c>
      <c r="G274">
        <v>1610</v>
      </c>
      <c r="H274">
        <v>24.96894</v>
      </c>
      <c r="I274">
        <v>21.991389999999999</v>
      </c>
      <c r="J274">
        <v>26.169460000000001</v>
      </c>
      <c r="K274">
        <v>20.818200000000001</v>
      </c>
      <c r="L274">
        <v>27.403379999999999</v>
      </c>
      <c r="M274">
        <v>24.095960000000002</v>
      </c>
      <c r="N274" t="s">
        <v>243</v>
      </c>
      <c r="O274" t="s">
        <v>243</v>
      </c>
    </row>
    <row r="275" spans="1:15" x14ac:dyDescent="0.25">
      <c r="A275" s="58" t="str">
        <f t="shared" si="4"/>
        <v>Liver30</v>
      </c>
      <c r="B275" t="s">
        <v>259</v>
      </c>
      <c r="C275" t="s">
        <v>19</v>
      </c>
      <c r="D275">
        <v>30</v>
      </c>
      <c r="G275">
        <v>1622</v>
      </c>
      <c r="I275">
        <v>21.998950000000001</v>
      </c>
      <c r="J275">
        <v>26.161850000000001</v>
      </c>
      <c r="K275">
        <v>20.83052</v>
      </c>
      <c r="L275">
        <v>27.39133</v>
      </c>
    </row>
    <row r="276" spans="1:15" x14ac:dyDescent="0.25">
      <c r="A276" s="58" t="str">
        <f t="shared" si="4"/>
        <v>Liver31</v>
      </c>
      <c r="B276" t="s">
        <v>259</v>
      </c>
      <c r="C276" t="s">
        <v>19</v>
      </c>
      <c r="D276">
        <v>31</v>
      </c>
      <c r="G276">
        <v>1752</v>
      </c>
      <c r="I276">
        <v>22.07882</v>
      </c>
      <c r="J276">
        <v>26.083629999999999</v>
      </c>
      <c r="K276">
        <v>20.953420000000001</v>
      </c>
      <c r="L276">
        <v>27.266300000000001</v>
      </c>
    </row>
    <row r="277" spans="1:15" x14ac:dyDescent="0.25">
      <c r="A277" s="58" t="str">
        <f t="shared" si="4"/>
        <v>NSCLC1</v>
      </c>
      <c r="B277" t="s">
        <v>259</v>
      </c>
      <c r="C277" t="s">
        <v>104</v>
      </c>
      <c r="D277">
        <v>1</v>
      </c>
      <c r="G277">
        <v>2327</v>
      </c>
      <c r="I277">
        <v>23.576350000000001</v>
      </c>
      <c r="J277">
        <v>27.111709999999999</v>
      </c>
      <c r="K277">
        <v>22.577719999999999</v>
      </c>
      <c r="L277">
        <v>28.15035</v>
      </c>
    </row>
    <row r="278" spans="1:15" x14ac:dyDescent="0.25">
      <c r="A278" s="58" t="str">
        <f t="shared" si="4"/>
        <v>NSCLC2</v>
      </c>
      <c r="B278" t="s">
        <v>259</v>
      </c>
      <c r="C278" t="s">
        <v>104</v>
      </c>
      <c r="D278">
        <v>2</v>
      </c>
      <c r="E278" t="s">
        <v>195</v>
      </c>
      <c r="F278" t="s">
        <v>181</v>
      </c>
      <c r="G278">
        <v>2411</v>
      </c>
      <c r="H278">
        <v>34.093739999999997</v>
      </c>
      <c r="I278">
        <v>23.607970000000002</v>
      </c>
      <c r="J278">
        <v>27.081</v>
      </c>
      <c r="K278">
        <v>22.626339999999999</v>
      </c>
      <c r="L278">
        <v>28.101690000000001</v>
      </c>
      <c r="M278">
        <v>25.355619999999998</v>
      </c>
      <c r="N278" t="s">
        <v>253</v>
      </c>
      <c r="O278" t="s">
        <v>253</v>
      </c>
    </row>
    <row r="279" spans="1:15" x14ac:dyDescent="0.25">
      <c r="A279" s="58" t="str">
        <f t="shared" si="4"/>
        <v>NSCLC3</v>
      </c>
      <c r="B279" t="s">
        <v>259</v>
      </c>
      <c r="C279" t="s">
        <v>104</v>
      </c>
      <c r="D279">
        <v>3</v>
      </c>
      <c r="E279" t="s">
        <v>189</v>
      </c>
      <c r="F279" t="s">
        <v>214</v>
      </c>
      <c r="G279">
        <v>3081</v>
      </c>
      <c r="H279">
        <v>23.823429999999998</v>
      </c>
      <c r="I279">
        <v>23.810659999999999</v>
      </c>
      <c r="J279">
        <v>26.883220000000001</v>
      </c>
      <c r="K279">
        <v>22.940550000000002</v>
      </c>
      <c r="L279">
        <v>27.783529999999999</v>
      </c>
      <c r="M279">
        <v>25.355619999999998</v>
      </c>
      <c r="N279" t="s">
        <v>243</v>
      </c>
      <c r="O279" t="s">
        <v>243</v>
      </c>
    </row>
    <row r="280" spans="1:15" x14ac:dyDescent="0.25">
      <c r="A280" s="58" t="str">
        <f t="shared" si="4"/>
        <v>NSCLC4</v>
      </c>
      <c r="B280" t="s">
        <v>259</v>
      </c>
      <c r="C280" t="s">
        <v>104</v>
      </c>
      <c r="D280">
        <v>4</v>
      </c>
      <c r="G280">
        <v>3167</v>
      </c>
      <c r="I280">
        <v>23.831969999999998</v>
      </c>
      <c r="J280">
        <v>26.862449999999999</v>
      </c>
      <c r="K280">
        <v>22.973289999999999</v>
      </c>
      <c r="L280">
        <v>27.750499999999999</v>
      </c>
    </row>
    <row r="281" spans="1:15" x14ac:dyDescent="0.25">
      <c r="A281" s="58" t="str">
        <f t="shared" si="4"/>
        <v>NSCLC5</v>
      </c>
      <c r="B281" t="s">
        <v>259</v>
      </c>
      <c r="C281" t="s">
        <v>104</v>
      </c>
      <c r="D281">
        <v>5</v>
      </c>
      <c r="E281" t="s">
        <v>198</v>
      </c>
      <c r="F281" t="s">
        <v>183</v>
      </c>
      <c r="G281">
        <v>3202</v>
      </c>
      <c r="H281">
        <v>24.203620000000001</v>
      </c>
      <c r="I281">
        <v>23.840299999999999</v>
      </c>
      <c r="J281">
        <v>26.854140000000001</v>
      </c>
      <c r="K281">
        <v>22.986730000000001</v>
      </c>
      <c r="L281">
        <v>27.73734</v>
      </c>
      <c r="M281">
        <v>25.355619999999998</v>
      </c>
      <c r="N281" t="s">
        <v>243</v>
      </c>
      <c r="O281" t="s">
        <v>243</v>
      </c>
    </row>
    <row r="282" spans="1:15" x14ac:dyDescent="0.25">
      <c r="A282" s="58" t="str">
        <f t="shared" si="4"/>
        <v>NSCLC6</v>
      </c>
      <c r="B282" t="s">
        <v>259</v>
      </c>
      <c r="C282" t="s">
        <v>104</v>
      </c>
      <c r="D282">
        <v>6</v>
      </c>
      <c r="E282" t="s">
        <v>196</v>
      </c>
      <c r="F282" t="s">
        <v>215</v>
      </c>
      <c r="G282">
        <v>3407</v>
      </c>
      <c r="H282">
        <v>22.74729</v>
      </c>
      <c r="I282">
        <v>23.886959999999998</v>
      </c>
      <c r="J282">
        <v>26.808730000000001</v>
      </c>
      <c r="K282">
        <v>23.058509999999998</v>
      </c>
      <c r="L282">
        <v>27.664629999999999</v>
      </c>
      <c r="M282">
        <v>25.355619999999998</v>
      </c>
      <c r="N282" t="s">
        <v>244</v>
      </c>
      <c r="O282" t="s">
        <v>244</v>
      </c>
    </row>
    <row r="283" spans="1:15" x14ac:dyDescent="0.25">
      <c r="A283" s="58" t="str">
        <f t="shared" si="4"/>
        <v>NSCLC7</v>
      </c>
      <c r="B283" t="s">
        <v>259</v>
      </c>
      <c r="C283" t="s">
        <v>104</v>
      </c>
      <c r="D283">
        <v>7</v>
      </c>
      <c r="E283" t="s">
        <v>199</v>
      </c>
      <c r="F283" t="s">
        <v>179</v>
      </c>
      <c r="G283">
        <v>3540</v>
      </c>
      <c r="H283">
        <v>24.096039999999999</v>
      </c>
      <c r="I283">
        <v>23.914850000000001</v>
      </c>
      <c r="J283">
        <v>26.781120000000001</v>
      </c>
      <c r="K283">
        <v>23.10211</v>
      </c>
      <c r="L283">
        <v>27.620619999999999</v>
      </c>
      <c r="M283">
        <v>25.355619999999998</v>
      </c>
      <c r="N283" t="s">
        <v>243</v>
      </c>
      <c r="O283" t="s">
        <v>243</v>
      </c>
    </row>
    <row r="284" spans="1:15" x14ac:dyDescent="0.25">
      <c r="A284" s="58" t="str">
        <f t="shared" si="4"/>
        <v>NSCLC8</v>
      </c>
      <c r="B284" t="s">
        <v>259</v>
      </c>
      <c r="C284" t="s">
        <v>104</v>
      </c>
      <c r="D284">
        <v>8</v>
      </c>
      <c r="E284" t="s">
        <v>203</v>
      </c>
      <c r="F284" t="s">
        <v>216</v>
      </c>
      <c r="G284">
        <v>3764</v>
      </c>
      <c r="H284">
        <v>27.84272</v>
      </c>
      <c r="I284">
        <v>23.958690000000001</v>
      </c>
      <c r="J284">
        <v>26.73847</v>
      </c>
      <c r="K284">
        <v>23.170069999999999</v>
      </c>
      <c r="L284">
        <v>27.551839999999999</v>
      </c>
      <c r="M284">
        <v>25.355619999999998</v>
      </c>
      <c r="N284" t="s">
        <v>253</v>
      </c>
      <c r="O284" t="s">
        <v>253</v>
      </c>
    </row>
    <row r="285" spans="1:15" x14ac:dyDescent="0.25">
      <c r="A285" s="58" t="str">
        <f t="shared" si="4"/>
        <v>NSCLC9</v>
      </c>
      <c r="B285" t="s">
        <v>259</v>
      </c>
      <c r="C285" t="s">
        <v>104</v>
      </c>
      <c r="D285">
        <v>9</v>
      </c>
      <c r="G285">
        <v>4007</v>
      </c>
      <c r="I285">
        <v>24.001899999999999</v>
      </c>
      <c r="J285">
        <v>26.696059999999999</v>
      </c>
      <c r="K285">
        <v>23.237200000000001</v>
      </c>
      <c r="L285">
        <v>27.484290000000001</v>
      </c>
    </row>
    <row r="286" spans="1:15" x14ac:dyDescent="0.25">
      <c r="A286" s="58" t="str">
        <f t="shared" si="4"/>
        <v>NSCLC10</v>
      </c>
      <c r="B286" t="s">
        <v>259</v>
      </c>
      <c r="C286" t="s">
        <v>104</v>
      </c>
      <c r="D286">
        <v>10</v>
      </c>
      <c r="E286" t="s">
        <v>205</v>
      </c>
      <c r="F286" t="s">
        <v>303</v>
      </c>
      <c r="G286">
        <v>4144</v>
      </c>
      <c r="H286">
        <v>27.485520000000001</v>
      </c>
      <c r="I286">
        <v>24.024519999999999</v>
      </c>
      <c r="J286">
        <v>26.673839999999998</v>
      </c>
      <c r="K286">
        <v>23.27223</v>
      </c>
      <c r="L286">
        <v>27.448789999999999</v>
      </c>
      <c r="M286">
        <v>25.355619999999998</v>
      </c>
      <c r="N286" t="s">
        <v>253</v>
      </c>
      <c r="O286" t="s">
        <v>253</v>
      </c>
    </row>
    <row r="287" spans="1:15" x14ac:dyDescent="0.25">
      <c r="A287" s="58" t="str">
        <f t="shared" si="4"/>
        <v>NSCLC11</v>
      </c>
      <c r="B287" t="s">
        <v>259</v>
      </c>
      <c r="C287" t="s">
        <v>104</v>
      </c>
      <c r="D287">
        <v>11</v>
      </c>
      <c r="E287" t="s">
        <v>191</v>
      </c>
      <c r="F287" t="s">
        <v>245</v>
      </c>
      <c r="G287">
        <v>4483</v>
      </c>
      <c r="H287">
        <v>23.7118</v>
      </c>
      <c r="I287">
        <v>24.0761</v>
      </c>
      <c r="J287">
        <v>26.623259999999998</v>
      </c>
      <c r="K287">
        <v>23.352540000000001</v>
      </c>
      <c r="L287">
        <v>27.367740000000001</v>
      </c>
      <c r="M287">
        <v>25.355619999999998</v>
      </c>
      <c r="N287" t="s">
        <v>244</v>
      </c>
      <c r="O287" t="s">
        <v>243</v>
      </c>
    </row>
    <row r="288" spans="1:15" x14ac:dyDescent="0.25">
      <c r="A288" s="58" t="str">
        <f t="shared" si="4"/>
        <v>NSCLC12</v>
      </c>
      <c r="B288" t="s">
        <v>259</v>
      </c>
      <c r="C288" t="s">
        <v>104</v>
      </c>
      <c r="D288">
        <v>12</v>
      </c>
      <c r="E288" t="s">
        <v>206</v>
      </c>
      <c r="F288" t="s">
        <v>304</v>
      </c>
      <c r="G288">
        <v>4513</v>
      </c>
      <c r="H288">
        <v>29.559049999999999</v>
      </c>
      <c r="I288">
        <v>24.080410000000001</v>
      </c>
      <c r="J288">
        <v>26.619039999999998</v>
      </c>
      <c r="K288">
        <v>23.359110000000001</v>
      </c>
      <c r="L288">
        <v>27.3611</v>
      </c>
      <c r="M288">
        <v>25.355619999999998</v>
      </c>
      <c r="N288" t="s">
        <v>253</v>
      </c>
      <c r="O288" t="s">
        <v>253</v>
      </c>
    </row>
    <row r="289" spans="1:15" x14ac:dyDescent="0.25">
      <c r="A289" s="58" t="str">
        <f t="shared" si="4"/>
        <v>NSCLC13</v>
      </c>
      <c r="B289" t="s">
        <v>259</v>
      </c>
      <c r="C289" t="s">
        <v>104</v>
      </c>
      <c r="D289">
        <v>13</v>
      </c>
      <c r="E289" t="s">
        <v>200</v>
      </c>
      <c r="F289" t="s">
        <v>220</v>
      </c>
      <c r="G289">
        <v>4612</v>
      </c>
      <c r="H289">
        <v>25.91067</v>
      </c>
      <c r="I289">
        <v>24.094239999999999</v>
      </c>
      <c r="J289">
        <v>26.605340000000002</v>
      </c>
      <c r="K289">
        <v>23.38054</v>
      </c>
      <c r="L289">
        <v>27.33935</v>
      </c>
      <c r="M289">
        <v>25.355619999999998</v>
      </c>
      <c r="N289" t="s">
        <v>243</v>
      </c>
      <c r="O289" t="s">
        <v>243</v>
      </c>
    </row>
    <row r="290" spans="1:15" x14ac:dyDescent="0.25">
      <c r="A290" s="58" t="str">
        <f t="shared" si="4"/>
        <v>NSCLC14</v>
      </c>
      <c r="B290" t="s">
        <v>259</v>
      </c>
      <c r="C290" t="s">
        <v>104</v>
      </c>
      <c r="D290">
        <v>14</v>
      </c>
      <c r="E290" t="s">
        <v>201</v>
      </c>
      <c r="F290" t="s">
        <v>184</v>
      </c>
      <c r="G290">
        <v>4676</v>
      </c>
      <c r="H290">
        <v>26.069289999999999</v>
      </c>
      <c r="I290">
        <v>24.10303</v>
      </c>
      <c r="J290">
        <v>26.59693</v>
      </c>
      <c r="K290">
        <v>23.394220000000001</v>
      </c>
      <c r="L290">
        <v>27.325800000000001</v>
      </c>
      <c r="M290">
        <v>25.355619999999998</v>
      </c>
      <c r="N290" t="s">
        <v>243</v>
      </c>
      <c r="O290" t="s">
        <v>243</v>
      </c>
    </row>
    <row r="291" spans="1:15" x14ac:dyDescent="0.25">
      <c r="A291" s="58" t="str">
        <f t="shared" si="4"/>
        <v>NSCLC15</v>
      </c>
      <c r="B291" t="s">
        <v>259</v>
      </c>
      <c r="C291" t="s">
        <v>104</v>
      </c>
      <c r="D291">
        <v>15</v>
      </c>
      <c r="G291">
        <v>4847</v>
      </c>
      <c r="I291">
        <v>24.125299999999999</v>
      </c>
      <c r="J291">
        <v>26.574829999999999</v>
      </c>
      <c r="K291">
        <v>23.42887</v>
      </c>
      <c r="L291">
        <v>27.290649999999999</v>
      </c>
    </row>
    <row r="292" spans="1:15" x14ac:dyDescent="0.25">
      <c r="A292" s="58" t="str">
        <f t="shared" si="4"/>
        <v>NSCLC16</v>
      </c>
      <c r="B292" t="s">
        <v>259</v>
      </c>
      <c r="C292" t="s">
        <v>104</v>
      </c>
      <c r="D292">
        <v>16</v>
      </c>
      <c r="E292" t="s">
        <v>197</v>
      </c>
      <c r="F292" t="s">
        <v>221</v>
      </c>
      <c r="G292">
        <v>5110</v>
      </c>
      <c r="H292">
        <v>25.577300000000001</v>
      </c>
      <c r="I292">
        <v>24.157509999999998</v>
      </c>
      <c r="J292">
        <v>26.543279999999999</v>
      </c>
      <c r="K292">
        <v>23.47907</v>
      </c>
      <c r="L292">
        <v>27.23997</v>
      </c>
      <c r="M292">
        <v>25.355619999999998</v>
      </c>
      <c r="N292" t="s">
        <v>243</v>
      </c>
      <c r="O292" t="s">
        <v>243</v>
      </c>
    </row>
    <row r="293" spans="1:15" x14ac:dyDescent="0.25">
      <c r="A293" s="58" t="str">
        <f t="shared" si="4"/>
        <v>NSCLC17</v>
      </c>
      <c r="B293" t="s">
        <v>259</v>
      </c>
      <c r="C293" t="s">
        <v>104</v>
      </c>
      <c r="D293">
        <v>17</v>
      </c>
      <c r="E293" t="s">
        <v>188</v>
      </c>
      <c r="F293" t="s">
        <v>300</v>
      </c>
      <c r="G293">
        <v>5172</v>
      </c>
      <c r="H293">
        <v>26.314769999999999</v>
      </c>
      <c r="I293">
        <v>24.1648</v>
      </c>
      <c r="J293">
        <v>26.536180000000002</v>
      </c>
      <c r="K293">
        <v>23.49042</v>
      </c>
      <c r="L293">
        <v>27.228770000000001</v>
      </c>
      <c r="M293">
        <v>25.355619999999998</v>
      </c>
      <c r="N293" t="s">
        <v>243</v>
      </c>
      <c r="O293" t="s">
        <v>243</v>
      </c>
    </row>
    <row r="294" spans="1:15" x14ac:dyDescent="0.25">
      <c r="A294" s="58" t="str">
        <f t="shared" si="4"/>
        <v>NSCLC18</v>
      </c>
      <c r="B294" t="s">
        <v>259</v>
      </c>
      <c r="C294" t="s">
        <v>104</v>
      </c>
      <c r="D294">
        <v>18</v>
      </c>
      <c r="G294">
        <v>5687</v>
      </c>
      <c r="I294">
        <v>24.220189999999999</v>
      </c>
      <c r="J294">
        <v>26.481549999999999</v>
      </c>
      <c r="K294">
        <v>23.576609999999999</v>
      </c>
      <c r="L294">
        <v>27.141819999999999</v>
      </c>
    </row>
    <row r="295" spans="1:15" x14ac:dyDescent="0.25">
      <c r="A295" s="58" t="str">
        <f t="shared" si="4"/>
        <v>NSCLC19</v>
      </c>
      <c r="B295" t="s">
        <v>259</v>
      </c>
      <c r="C295" t="s">
        <v>104</v>
      </c>
      <c r="D295">
        <v>19</v>
      </c>
      <c r="E295" t="s">
        <v>190</v>
      </c>
      <c r="F295" t="s">
        <v>213</v>
      </c>
      <c r="G295">
        <v>6335</v>
      </c>
      <c r="H295">
        <v>22.099450000000001</v>
      </c>
      <c r="I295">
        <v>24.28012</v>
      </c>
      <c r="J295">
        <v>26.422699999999999</v>
      </c>
      <c r="K295">
        <v>23.669789999999999</v>
      </c>
      <c r="L295">
        <v>27.047840000000001</v>
      </c>
      <c r="M295">
        <v>25.355619999999998</v>
      </c>
      <c r="N295" t="s">
        <v>244</v>
      </c>
      <c r="O295" t="s">
        <v>244</v>
      </c>
    </row>
    <row r="296" spans="1:15" x14ac:dyDescent="0.25">
      <c r="A296" s="58" t="str">
        <f t="shared" si="4"/>
        <v>NSCLC20</v>
      </c>
      <c r="B296" t="s">
        <v>259</v>
      </c>
      <c r="C296" t="s">
        <v>104</v>
      </c>
      <c r="D296">
        <v>20</v>
      </c>
      <c r="E296" t="s">
        <v>204</v>
      </c>
      <c r="F296" t="s">
        <v>207</v>
      </c>
      <c r="G296">
        <v>6354</v>
      </c>
      <c r="H296">
        <v>22.662890000000001</v>
      </c>
      <c r="I296">
        <v>24.28173</v>
      </c>
      <c r="J296">
        <v>26.421130000000002</v>
      </c>
      <c r="K296">
        <v>23.6724</v>
      </c>
      <c r="L296">
        <v>27.045300000000001</v>
      </c>
      <c r="M296">
        <v>25.355619999999998</v>
      </c>
      <c r="N296" t="s">
        <v>244</v>
      </c>
      <c r="O296" t="s">
        <v>244</v>
      </c>
    </row>
    <row r="297" spans="1:15" x14ac:dyDescent="0.25">
      <c r="A297" s="58" t="str">
        <f t="shared" si="4"/>
        <v>NSCLC21</v>
      </c>
      <c r="B297" t="s">
        <v>259</v>
      </c>
      <c r="C297" t="s">
        <v>104</v>
      </c>
      <c r="D297">
        <v>21</v>
      </c>
      <c r="G297">
        <v>6527</v>
      </c>
      <c r="I297">
        <v>24.296099999999999</v>
      </c>
      <c r="J297">
        <v>26.40701</v>
      </c>
      <c r="K297">
        <v>23.69473</v>
      </c>
      <c r="L297">
        <v>27.022670000000002</v>
      </c>
    </row>
    <row r="298" spans="1:15" x14ac:dyDescent="0.25">
      <c r="A298" s="58" t="str">
        <f t="shared" si="4"/>
        <v>NSCLC22</v>
      </c>
      <c r="B298" t="s">
        <v>259</v>
      </c>
      <c r="C298" t="s">
        <v>104</v>
      </c>
      <c r="D298">
        <v>22</v>
      </c>
      <c r="G298">
        <v>7367</v>
      </c>
      <c r="I298">
        <v>24.358529999999998</v>
      </c>
      <c r="J298">
        <v>26.34543</v>
      </c>
      <c r="K298">
        <v>23.79214</v>
      </c>
      <c r="L298">
        <v>26.924630000000001</v>
      </c>
    </row>
    <row r="299" spans="1:15" x14ac:dyDescent="0.25">
      <c r="A299" s="58" t="str">
        <f t="shared" si="4"/>
        <v>NSCLC23</v>
      </c>
      <c r="B299" t="s">
        <v>259</v>
      </c>
      <c r="C299" t="s">
        <v>104</v>
      </c>
      <c r="D299">
        <v>23</v>
      </c>
      <c r="E299" t="s">
        <v>193</v>
      </c>
      <c r="F299" t="s">
        <v>173</v>
      </c>
      <c r="G299">
        <v>7450</v>
      </c>
      <c r="H299">
        <v>23.369129999999998</v>
      </c>
      <c r="I299">
        <v>24.364159999999998</v>
      </c>
      <c r="J299">
        <v>26.339960000000001</v>
      </c>
      <c r="K299">
        <v>23.800879999999999</v>
      </c>
      <c r="L299">
        <v>26.91582</v>
      </c>
      <c r="M299">
        <v>25.355619999999998</v>
      </c>
      <c r="N299" t="s">
        <v>244</v>
      </c>
      <c r="O299" t="s">
        <v>244</v>
      </c>
    </row>
    <row r="300" spans="1:15" x14ac:dyDescent="0.25">
      <c r="A300" s="58" t="str">
        <f t="shared" si="4"/>
        <v>NSCLC24</v>
      </c>
      <c r="B300" t="s">
        <v>259</v>
      </c>
      <c r="C300" t="s">
        <v>104</v>
      </c>
      <c r="D300">
        <v>24</v>
      </c>
      <c r="G300">
        <v>8207</v>
      </c>
      <c r="I300">
        <v>24.41112</v>
      </c>
      <c r="J300">
        <v>26.293579999999999</v>
      </c>
      <c r="K300">
        <v>23.874140000000001</v>
      </c>
      <c r="L300">
        <v>26.84196</v>
      </c>
    </row>
    <row r="301" spans="1:15" x14ac:dyDescent="0.25">
      <c r="A301" s="58" t="str">
        <f t="shared" si="4"/>
        <v>NSCLC25</v>
      </c>
      <c r="B301" t="s">
        <v>259</v>
      </c>
      <c r="C301" t="s">
        <v>104</v>
      </c>
      <c r="D301">
        <v>25</v>
      </c>
      <c r="E301" t="s">
        <v>202</v>
      </c>
      <c r="F301" t="s">
        <v>219</v>
      </c>
      <c r="G301">
        <v>8354</v>
      </c>
      <c r="H301">
        <v>25.664349999999999</v>
      </c>
      <c r="I301">
        <v>24.419560000000001</v>
      </c>
      <c r="J301">
        <v>26.285329999999998</v>
      </c>
      <c r="K301">
        <v>23.8872</v>
      </c>
      <c r="L301">
        <v>26.828859999999999</v>
      </c>
      <c r="M301">
        <v>25.355619999999998</v>
      </c>
      <c r="N301" t="s">
        <v>243</v>
      </c>
      <c r="O301" t="s">
        <v>243</v>
      </c>
    </row>
    <row r="302" spans="1:15" x14ac:dyDescent="0.25">
      <c r="A302" s="58" t="str">
        <f t="shared" si="4"/>
        <v>NSCLC26</v>
      </c>
      <c r="B302" t="s">
        <v>259</v>
      </c>
      <c r="C302" t="s">
        <v>104</v>
      </c>
      <c r="D302">
        <v>26</v>
      </c>
      <c r="G302">
        <v>9047</v>
      </c>
      <c r="I302">
        <v>24.45618</v>
      </c>
      <c r="J302">
        <v>26.24915</v>
      </c>
      <c r="K302">
        <v>23.944489999999998</v>
      </c>
      <c r="L302">
        <v>26.771149999999999</v>
      </c>
    </row>
    <row r="303" spans="1:15" x14ac:dyDescent="0.25">
      <c r="A303" s="58" t="str">
        <f t="shared" si="4"/>
        <v>NSCLC27</v>
      </c>
      <c r="B303" t="s">
        <v>259</v>
      </c>
      <c r="C303" t="s">
        <v>104</v>
      </c>
      <c r="D303">
        <v>27</v>
      </c>
      <c r="G303">
        <v>9887</v>
      </c>
      <c r="I303">
        <v>24.49539</v>
      </c>
      <c r="J303">
        <v>26.21048</v>
      </c>
      <c r="K303">
        <v>24.005649999999999</v>
      </c>
      <c r="L303">
        <v>26.70966</v>
      </c>
    </row>
    <row r="304" spans="1:15" x14ac:dyDescent="0.25">
      <c r="A304" s="58" t="str">
        <f t="shared" si="4"/>
        <v>NSCLC28</v>
      </c>
      <c r="B304" t="s">
        <v>259</v>
      </c>
      <c r="C304" t="s">
        <v>104</v>
      </c>
      <c r="D304">
        <v>28</v>
      </c>
      <c r="E304" t="s">
        <v>192</v>
      </c>
      <c r="F304" t="s">
        <v>185</v>
      </c>
      <c r="G304">
        <v>10502</v>
      </c>
      <c r="H304">
        <v>24.576270000000001</v>
      </c>
      <c r="I304">
        <v>24.52103</v>
      </c>
      <c r="J304">
        <v>26.185110000000002</v>
      </c>
      <c r="K304">
        <v>24.045719999999999</v>
      </c>
      <c r="L304">
        <v>26.669350000000001</v>
      </c>
      <c r="M304">
        <v>25.355619999999998</v>
      </c>
      <c r="N304" t="s">
        <v>243</v>
      </c>
      <c r="O304" t="s">
        <v>243</v>
      </c>
    </row>
    <row r="305" spans="1:15" x14ac:dyDescent="0.25">
      <c r="A305" s="58" t="str">
        <f t="shared" si="4"/>
        <v>NSCLC29</v>
      </c>
      <c r="B305" t="s">
        <v>259</v>
      </c>
      <c r="C305" t="s">
        <v>104</v>
      </c>
      <c r="D305">
        <v>29</v>
      </c>
      <c r="G305">
        <v>10727</v>
      </c>
      <c r="I305">
        <v>24.52984</v>
      </c>
      <c r="J305">
        <v>26.176390000000001</v>
      </c>
      <c r="K305">
        <v>24.059539999999998</v>
      </c>
      <c r="L305">
        <v>26.6555</v>
      </c>
    </row>
    <row r="306" spans="1:15" x14ac:dyDescent="0.25">
      <c r="A306" s="58" t="str">
        <f t="shared" si="4"/>
        <v>NSCLC30</v>
      </c>
      <c r="B306" t="s">
        <v>259</v>
      </c>
      <c r="C306" t="s">
        <v>104</v>
      </c>
      <c r="D306">
        <v>30</v>
      </c>
      <c r="E306" t="s">
        <v>194</v>
      </c>
      <c r="F306" t="s">
        <v>174</v>
      </c>
      <c r="G306">
        <v>10824</v>
      </c>
      <c r="H306">
        <v>26.930890000000002</v>
      </c>
      <c r="I306">
        <v>24.533560000000001</v>
      </c>
      <c r="J306">
        <v>26.172720000000002</v>
      </c>
      <c r="K306">
        <v>24.065349999999999</v>
      </c>
      <c r="L306">
        <v>26.64967</v>
      </c>
      <c r="M306">
        <v>25.355619999999998</v>
      </c>
      <c r="N306" t="s">
        <v>253</v>
      </c>
      <c r="O306" t="s">
        <v>253</v>
      </c>
    </row>
    <row r="307" spans="1:15" x14ac:dyDescent="0.25">
      <c r="A307" s="58" t="str">
        <f t="shared" si="4"/>
        <v>NSCLC31</v>
      </c>
      <c r="B307" t="s">
        <v>259</v>
      </c>
      <c r="C307" t="s">
        <v>104</v>
      </c>
      <c r="D307">
        <v>31</v>
      </c>
      <c r="G307">
        <v>11567</v>
      </c>
      <c r="I307">
        <v>24.560510000000001</v>
      </c>
      <c r="J307">
        <v>26.146149999999999</v>
      </c>
      <c r="K307">
        <v>24.107379999999999</v>
      </c>
      <c r="L307">
        <v>26.60735</v>
      </c>
    </row>
    <row r="308" spans="1:15" x14ac:dyDescent="0.25">
      <c r="A308" s="58" t="str">
        <f t="shared" si="4"/>
        <v>Oesophagus1</v>
      </c>
      <c r="B308" t="s">
        <v>259</v>
      </c>
      <c r="C308" t="s">
        <v>11</v>
      </c>
      <c r="D308">
        <v>1</v>
      </c>
      <c r="G308">
        <v>442</v>
      </c>
      <c r="I308">
        <v>40.111130000000003</v>
      </c>
      <c r="J308">
        <v>49.387920000000001</v>
      </c>
      <c r="K308">
        <v>37.465499999999999</v>
      </c>
      <c r="L308">
        <v>52.074660000000002</v>
      </c>
    </row>
    <row r="309" spans="1:15" x14ac:dyDescent="0.25">
      <c r="A309" s="58" t="str">
        <f t="shared" si="4"/>
        <v>Oesophagus2</v>
      </c>
      <c r="B309" t="s">
        <v>259</v>
      </c>
      <c r="C309" t="s">
        <v>11</v>
      </c>
      <c r="D309">
        <v>2</v>
      </c>
      <c r="E309" t="s">
        <v>195</v>
      </c>
      <c r="F309" t="s">
        <v>181</v>
      </c>
      <c r="G309">
        <v>464</v>
      </c>
      <c r="H309">
        <v>49.56897</v>
      </c>
      <c r="I309">
        <v>40.227110000000003</v>
      </c>
      <c r="J309">
        <v>49.281799999999997</v>
      </c>
      <c r="K309">
        <v>37.645130000000002</v>
      </c>
      <c r="L309">
        <v>51.903970000000001</v>
      </c>
      <c r="M309">
        <v>44.851689999999998</v>
      </c>
      <c r="N309" t="s">
        <v>253</v>
      </c>
      <c r="O309" t="s">
        <v>243</v>
      </c>
    </row>
    <row r="310" spans="1:15" x14ac:dyDescent="0.25">
      <c r="A310" s="58" t="str">
        <f t="shared" si="4"/>
        <v>Oesophagus3</v>
      </c>
      <c r="B310" t="s">
        <v>259</v>
      </c>
      <c r="C310" t="s">
        <v>11</v>
      </c>
      <c r="D310">
        <v>3</v>
      </c>
      <c r="E310" t="s">
        <v>189</v>
      </c>
      <c r="F310" t="s">
        <v>214</v>
      </c>
      <c r="G310">
        <v>645</v>
      </c>
      <c r="H310">
        <v>56.434109999999997</v>
      </c>
      <c r="I310">
        <v>40.944000000000003</v>
      </c>
      <c r="J310">
        <v>48.62135</v>
      </c>
      <c r="K310">
        <v>38.751249999999999</v>
      </c>
      <c r="L310">
        <v>50.842939999999999</v>
      </c>
      <c r="M310">
        <v>44.851689999999998</v>
      </c>
      <c r="N310" t="s">
        <v>253</v>
      </c>
      <c r="O310" t="s">
        <v>253</v>
      </c>
    </row>
    <row r="311" spans="1:15" x14ac:dyDescent="0.25">
      <c r="A311" s="58" t="str">
        <f t="shared" si="4"/>
        <v>Oesophagus4</v>
      </c>
      <c r="B311" t="s">
        <v>259</v>
      </c>
      <c r="C311" t="s">
        <v>11</v>
      </c>
      <c r="D311">
        <v>4</v>
      </c>
      <c r="G311">
        <v>662</v>
      </c>
      <c r="I311">
        <v>40.993589999999998</v>
      </c>
      <c r="J311">
        <v>48.57358</v>
      </c>
      <c r="K311">
        <v>38.830460000000002</v>
      </c>
      <c r="L311">
        <v>50.766370000000002</v>
      </c>
    </row>
    <row r="312" spans="1:15" x14ac:dyDescent="0.25">
      <c r="A312" s="58" t="str">
        <f t="shared" si="4"/>
        <v>Oesophagus5</v>
      </c>
      <c r="B312" t="s">
        <v>259</v>
      </c>
      <c r="C312" t="s">
        <v>11</v>
      </c>
      <c r="D312">
        <v>5</v>
      </c>
      <c r="E312" t="s">
        <v>205</v>
      </c>
      <c r="F312" t="s">
        <v>303</v>
      </c>
      <c r="G312">
        <v>715</v>
      </c>
      <c r="H312">
        <v>47.832169999999998</v>
      </c>
      <c r="I312">
        <v>41.142859999999999</v>
      </c>
      <c r="J312">
        <v>48.43497</v>
      </c>
      <c r="K312">
        <v>39.057169999999999</v>
      </c>
      <c r="L312">
        <v>50.548110000000001</v>
      </c>
      <c r="M312">
        <v>44.851689999999998</v>
      </c>
      <c r="N312" t="s">
        <v>243</v>
      </c>
      <c r="O312" t="s">
        <v>243</v>
      </c>
    </row>
    <row r="313" spans="1:15" x14ac:dyDescent="0.25">
      <c r="A313" s="58" t="str">
        <f t="shared" si="4"/>
        <v>Oesophagus6</v>
      </c>
      <c r="B313" t="s">
        <v>259</v>
      </c>
      <c r="C313" t="s">
        <v>11</v>
      </c>
      <c r="D313">
        <v>6</v>
      </c>
      <c r="E313" t="s">
        <v>196</v>
      </c>
      <c r="F313" t="s">
        <v>215</v>
      </c>
      <c r="G313">
        <v>779</v>
      </c>
      <c r="H313">
        <v>50.064190000000004</v>
      </c>
      <c r="I313">
        <v>41.300600000000003</v>
      </c>
      <c r="J313">
        <v>48.28631</v>
      </c>
      <c r="K313">
        <v>39.302819999999997</v>
      </c>
      <c r="L313">
        <v>50.309069999999998</v>
      </c>
      <c r="M313">
        <v>44.851689999999998</v>
      </c>
      <c r="N313" t="s">
        <v>253</v>
      </c>
      <c r="O313" t="s">
        <v>243</v>
      </c>
    </row>
    <row r="314" spans="1:15" x14ac:dyDescent="0.25">
      <c r="A314" s="58" t="str">
        <f t="shared" si="4"/>
        <v>Oesophagus7</v>
      </c>
      <c r="B314" t="s">
        <v>259</v>
      </c>
      <c r="C314" t="s">
        <v>11</v>
      </c>
      <c r="D314">
        <v>7</v>
      </c>
      <c r="E314" t="s">
        <v>206</v>
      </c>
      <c r="F314" t="s">
        <v>304</v>
      </c>
      <c r="G314">
        <v>794</v>
      </c>
      <c r="H314">
        <v>48.362720000000003</v>
      </c>
      <c r="I314">
        <v>41.335120000000003</v>
      </c>
      <c r="J314">
        <v>48.254179999999998</v>
      </c>
      <c r="K314">
        <v>39.354410000000001</v>
      </c>
      <c r="L314">
        <v>50.257060000000003</v>
      </c>
      <c r="M314">
        <v>44.851689999999998</v>
      </c>
      <c r="N314" t="s">
        <v>253</v>
      </c>
      <c r="O314" t="s">
        <v>243</v>
      </c>
    </row>
    <row r="315" spans="1:15" x14ac:dyDescent="0.25">
      <c r="A315" s="58" t="str">
        <f t="shared" si="4"/>
        <v>Oesophagus8</v>
      </c>
      <c r="B315" t="s">
        <v>259</v>
      </c>
      <c r="C315" t="s">
        <v>11</v>
      </c>
      <c r="D315">
        <v>8</v>
      </c>
      <c r="E315" t="s">
        <v>191</v>
      </c>
      <c r="F315" t="s">
        <v>245</v>
      </c>
      <c r="G315">
        <v>822</v>
      </c>
      <c r="H315">
        <v>33.454990000000002</v>
      </c>
      <c r="I315">
        <v>41.396180000000001</v>
      </c>
      <c r="J315">
        <v>48.196910000000003</v>
      </c>
      <c r="K315">
        <v>39.450119999999998</v>
      </c>
      <c r="L315">
        <v>50.167639999999999</v>
      </c>
      <c r="M315">
        <v>44.851689999999998</v>
      </c>
      <c r="N315" t="s">
        <v>244</v>
      </c>
      <c r="O315" t="s">
        <v>244</v>
      </c>
    </row>
    <row r="316" spans="1:15" x14ac:dyDescent="0.25">
      <c r="A316" s="58" t="str">
        <f t="shared" si="4"/>
        <v>Oesophagus9</v>
      </c>
      <c r="B316" t="s">
        <v>259</v>
      </c>
      <c r="C316" t="s">
        <v>11</v>
      </c>
      <c r="D316">
        <v>9</v>
      </c>
      <c r="E316" t="s">
        <v>198</v>
      </c>
      <c r="F316" t="s">
        <v>183</v>
      </c>
      <c r="G316">
        <v>827</v>
      </c>
      <c r="H316">
        <v>44.740020000000001</v>
      </c>
      <c r="I316">
        <v>41.40645</v>
      </c>
      <c r="J316">
        <v>48.187829999999998</v>
      </c>
      <c r="K316">
        <v>39.466160000000002</v>
      </c>
      <c r="L316">
        <v>50.15119</v>
      </c>
      <c r="M316">
        <v>44.851689999999998</v>
      </c>
      <c r="N316" t="s">
        <v>243</v>
      </c>
      <c r="O316" t="s">
        <v>243</v>
      </c>
    </row>
    <row r="317" spans="1:15" x14ac:dyDescent="0.25">
      <c r="A317" s="58" t="str">
        <f t="shared" si="4"/>
        <v>Oesophagus10</v>
      </c>
      <c r="B317" t="s">
        <v>259</v>
      </c>
      <c r="C317" t="s">
        <v>11</v>
      </c>
      <c r="D317">
        <v>10</v>
      </c>
      <c r="E317" t="s">
        <v>199</v>
      </c>
      <c r="F317" t="s">
        <v>179</v>
      </c>
      <c r="G317">
        <v>859</v>
      </c>
      <c r="H317">
        <v>43.539000000000001</v>
      </c>
      <c r="I317">
        <v>41.472709999999999</v>
      </c>
      <c r="J317">
        <v>48.125979999999998</v>
      </c>
      <c r="K317">
        <v>39.570149999999998</v>
      </c>
      <c r="L317">
        <v>50.050809999999998</v>
      </c>
      <c r="M317">
        <v>44.851689999999998</v>
      </c>
      <c r="N317" t="s">
        <v>243</v>
      </c>
      <c r="O317" t="s">
        <v>243</v>
      </c>
    </row>
    <row r="318" spans="1:15" x14ac:dyDescent="0.25">
      <c r="A318" s="58" t="str">
        <f t="shared" si="4"/>
        <v>Oesophagus11</v>
      </c>
      <c r="B318" t="s">
        <v>259</v>
      </c>
      <c r="C318" t="s">
        <v>11</v>
      </c>
      <c r="D318">
        <v>11</v>
      </c>
      <c r="E318" t="s">
        <v>203</v>
      </c>
      <c r="F318" t="s">
        <v>216</v>
      </c>
      <c r="G318">
        <v>873</v>
      </c>
      <c r="H318">
        <v>50.400919999999999</v>
      </c>
      <c r="I318">
        <v>41.500190000000003</v>
      </c>
      <c r="J318">
        <v>48.098889999999997</v>
      </c>
      <c r="K318">
        <v>39.612139999999997</v>
      </c>
      <c r="L318">
        <v>50.011499999999998</v>
      </c>
      <c r="M318">
        <v>44.851689999999998</v>
      </c>
      <c r="N318" t="s">
        <v>253</v>
      </c>
      <c r="O318" t="s">
        <v>253</v>
      </c>
    </row>
    <row r="319" spans="1:15" x14ac:dyDescent="0.25">
      <c r="A319" s="58" t="str">
        <f t="shared" si="4"/>
        <v>Oesophagus12</v>
      </c>
      <c r="B319" t="s">
        <v>259</v>
      </c>
      <c r="C319" t="s">
        <v>11</v>
      </c>
      <c r="D319">
        <v>12</v>
      </c>
      <c r="G319">
        <v>882</v>
      </c>
      <c r="I319">
        <v>41.518009999999997</v>
      </c>
      <c r="J319">
        <v>48.082450000000001</v>
      </c>
      <c r="K319">
        <v>39.63805</v>
      </c>
      <c r="L319">
        <v>49.983960000000003</v>
      </c>
    </row>
    <row r="320" spans="1:15" x14ac:dyDescent="0.25">
      <c r="A320" s="58" t="str">
        <f t="shared" si="4"/>
        <v>Oesophagus13</v>
      </c>
      <c r="B320" t="s">
        <v>259</v>
      </c>
      <c r="C320" t="s">
        <v>11</v>
      </c>
      <c r="D320">
        <v>13</v>
      </c>
      <c r="E320" t="s">
        <v>188</v>
      </c>
      <c r="F320" t="s">
        <v>300</v>
      </c>
      <c r="G320">
        <v>1021</v>
      </c>
      <c r="H320">
        <v>47.894219999999997</v>
      </c>
      <c r="I320">
        <v>41.756219999999999</v>
      </c>
      <c r="J320">
        <v>47.858820000000001</v>
      </c>
      <c r="K320">
        <v>40.008220000000001</v>
      </c>
      <c r="L320">
        <v>49.625700000000002</v>
      </c>
      <c r="M320">
        <v>44.851689999999998</v>
      </c>
      <c r="N320" t="s">
        <v>253</v>
      </c>
      <c r="O320" t="s">
        <v>243</v>
      </c>
    </row>
    <row r="321" spans="1:15" x14ac:dyDescent="0.25">
      <c r="A321" s="58" t="str">
        <f t="shared" si="4"/>
        <v>Oesophagus14</v>
      </c>
      <c r="B321" t="s">
        <v>259</v>
      </c>
      <c r="C321" t="s">
        <v>11</v>
      </c>
      <c r="D321">
        <v>14</v>
      </c>
      <c r="G321">
        <v>1102</v>
      </c>
      <c r="I321">
        <v>41.873660000000001</v>
      </c>
      <c r="J321">
        <v>47.747250000000001</v>
      </c>
      <c r="K321">
        <v>40.192340000000002</v>
      </c>
      <c r="L321">
        <v>49.447099999999999</v>
      </c>
    </row>
    <row r="322" spans="1:15" x14ac:dyDescent="0.25">
      <c r="A322" s="58" t="str">
        <f t="shared" ref="A322:A385" si="5">CONCATENATE(C322,D322)</f>
        <v>Oesophagus15</v>
      </c>
      <c r="B322" t="s">
        <v>259</v>
      </c>
      <c r="C322" t="s">
        <v>11</v>
      </c>
      <c r="D322">
        <v>15</v>
      </c>
      <c r="E322" t="s">
        <v>201</v>
      </c>
      <c r="F322" t="s">
        <v>184</v>
      </c>
      <c r="G322">
        <v>1155</v>
      </c>
      <c r="H322">
        <v>45.108229999999999</v>
      </c>
      <c r="I322">
        <v>41.943750000000001</v>
      </c>
      <c r="J322">
        <v>47.681269999999998</v>
      </c>
      <c r="K322">
        <v>40.299689999999998</v>
      </c>
      <c r="L322">
        <v>49.341349999999998</v>
      </c>
      <c r="M322">
        <v>44.851689999999998</v>
      </c>
      <c r="N322" t="s">
        <v>243</v>
      </c>
      <c r="O322" t="s">
        <v>243</v>
      </c>
    </row>
    <row r="323" spans="1:15" x14ac:dyDescent="0.25">
      <c r="A323" s="58" t="str">
        <f t="shared" si="5"/>
        <v>Oesophagus16</v>
      </c>
      <c r="B323" t="s">
        <v>259</v>
      </c>
      <c r="C323" t="s">
        <v>11</v>
      </c>
      <c r="D323">
        <v>16</v>
      </c>
      <c r="E323" t="s">
        <v>200</v>
      </c>
      <c r="F323" t="s">
        <v>220</v>
      </c>
      <c r="G323">
        <v>1164</v>
      </c>
      <c r="H323">
        <v>44.41581</v>
      </c>
      <c r="I323">
        <v>41.955249999999999</v>
      </c>
      <c r="J323">
        <v>47.669989999999999</v>
      </c>
      <c r="K323">
        <v>40.317709999999998</v>
      </c>
      <c r="L323">
        <v>49.324179999999998</v>
      </c>
      <c r="M323">
        <v>44.851689999999998</v>
      </c>
      <c r="N323" t="s">
        <v>243</v>
      </c>
      <c r="O323" t="s">
        <v>243</v>
      </c>
    </row>
    <row r="324" spans="1:15" x14ac:dyDescent="0.25">
      <c r="A324" s="58" t="str">
        <f t="shared" si="5"/>
        <v>Oesophagus17</v>
      </c>
      <c r="B324" t="s">
        <v>259</v>
      </c>
      <c r="C324" t="s">
        <v>11</v>
      </c>
      <c r="D324">
        <v>17</v>
      </c>
      <c r="E324" t="s">
        <v>204</v>
      </c>
      <c r="F324" t="s">
        <v>207</v>
      </c>
      <c r="G324">
        <v>1197</v>
      </c>
      <c r="H324">
        <v>41.854640000000003</v>
      </c>
      <c r="I324">
        <v>41.996110000000002</v>
      </c>
      <c r="J324">
        <v>47.63147</v>
      </c>
      <c r="K324">
        <v>40.380879999999998</v>
      </c>
      <c r="L324">
        <v>49.263379999999998</v>
      </c>
      <c r="M324">
        <v>44.851689999999998</v>
      </c>
      <c r="N324" t="s">
        <v>244</v>
      </c>
      <c r="O324" t="s">
        <v>243</v>
      </c>
    </row>
    <row r="325" spans="1:15" x14ac:dyDescent="0.25">
      <c r="A325" s="58" t="str">
        <f t="shared" si="5"/>
        <v>Oesophagus18</v>
      </c>
      <c r="B325" t="s">
        <v>259</v>
      </c>
      <c r="C325" t="s">
        <v>11</v>
      </c>
      <c r="D325">
        <v>18</v>
      </c>
      <c r="E325" t="s">
        <v>197</v>
      </c>
      <c r="F325" t="s">
        <v>221</v>
      </c>
      <c r="G325">
        <v>1271</v>
      </c>
      <c r="H325">
        <v>45.161290000000001</v>
      </c>
      <c r="I325">
        <v>42.081989999999998</v>
      </c>
      <c r="J325">
        <v>47.550879999999999</v>
      </c>
      <c r="K325">
        <v>40.515059999999998</v>
      </c>
      <c r="L325">
        <v>49.134120000000003</v>
      </c>
      <c r="M325">
        <v>44.851689999999998</v>
      </c>
      <c r="N325" t="s">
        <v>243</v>
      </c>
      <c r="O325" t="s">
        <v>243</v>
      </c>
    </row>
    <row r="326" spans="1:15" x14ac:dyDescent="0.25">
      <c r="A326" s="58" t="str">
        <f t="shared" si="5"/>
        <v>Oesophagus19</v>
      </c>
      <c r="B326" t="s">
        <v>259</v>
      </c>
      <c r="C326" t="s">
        <v>11</v>
      </c>
      <c r="D326">
        <v>19</v>
      </c>
      <c r="E326" t="s">
        <v>190</v>
      </c>
      <c r="F326" t="s">
        <v>213</v>
      </c>
      <c r="G326">
        <v>1313</v>
      </c>
      <c r="H326">
        <v>38.690019999999997</v>
      </c>
      <c r="I326">
        <v>42.127220000000001</v>
      </c>
      <c r="J326">
        <v>47.507680000000001</v>
      </c>
      <c r="K326">
        <v>40.585009999999997</v>
      </c>
      <c r="L326">
        <v>49.065010000000001</v>
      </c>
      <c r="M326">
        <v>44.851689999999998</v>
      </c>
      <c r="N326" t="s">
        <v>244</v>
      </c>
      <c r="O326" t="s">
        <v>244</v>
      </c>
    </row>
    <row r="327" spans="1:15" x14ac:dyDescent="0.25">
      <c r="A327" s="58" t="str">
        <f t="shared" si="5"/>
        <v>Oesophagus20</v>
      </c>
      <c r="B327" t="s">
        <v>259</v>
      </c>
      <c r="C327" t="s">
        <v>11</v>
      </c>
      <c r="D327">
        <v>20</v>
      </c>
      <c r="G327">
        <v>1322</v>
      </c>
      <c r="I327">
        <v>42.136899999999997</v>
      </c>
      <c r="J327">
        <v>47.4983</v>
      </c>
      <c r="K327">
        <v>40.59901</v>
      </c>
      <c r="L327">
        <v>49.051250000000003</v>
      </c>
    </row>
    <row r="328" spans="1:15" x14ac:dyDescent="0.25">
      <c r="A328" s="58" t="str">
        <f t="shared" si="5"/>
        <v>Oesophagus21</v>
      </c>
      <c r="B328" t="s">
        <v>259</v>
      </c>
      <c r="C328" t="s">
        <v>11</v>
      </c>
      <c r="D328">
        <v>21</v>
      </c>
      <c r="E328" t="s">
        <v>202</v>
      </c>
      <c r="F328" t="s">
        <v>219</v>
      </c>
      <c r="G328">
        <v>1441</v>
      </c>
      <c r="H328">
        <v>44.552390000000003</v>
      </c>
      <c r="I328">
        <v>42.252510000000001</v>
      </c>
      <c r="J328">
        <v>47.388240000000003</v>
      </c>
      <c r="K328">
        <v>40.779200000000003</v>
      </c>
      <c r="L328">
        <v>48.874989999999997</v>
      </c>
      <c r="M328">
        <v>44.851689999999998</v>
      </c>
      <c r="N328" t="s">
        <v>243</v>
      </c>
      <c r="O328" t="s">
        <v>243</v>
      </c>
    </row>
    <row r="329" spans="1:15" x14ac:dyDescent="0.25">
      <c r="A329" s="58" t="str">
        <f t="shared" si="5"/>
        <v>Oesophagus22</v>
      </c>
      <c r="B329" t="s">
        <v>259</v>
      </c>
      <c r="C329" t="s">
        <v>11</v>
      </c>
      <c r="D329">
        <v>22</v>
      </c>
      <c r="G329">
        <v>1542</v>
      </c>
      <c r="I329">
        <v>42.340150000000001</v>
      </c>
      <c r="J329">
        <v>47.30518</v>
      </c>
      <c r="K329">
        <v>40.916449999999998</v>
      </c>
      <c r="L329">
        <v>48.742049999999999</v>
      </c>
    </row>
    <row r="330" spans="1:15" x14ac:dyDescent="0.25">
      <c r="A330" s="58" t="str">
        <f t="shared" si="5"/>
        <v>Oesophagus23</v>
      </c>
      <c r="B330" t="s">
        <v>259</v>
      </c>
      <c r="C330" t="s">
        <v>11</v>
      </c>
      <c r="D330">
        <v>23</v>
      </c>
      <c r="G330">
        <v>1762</v>
      </c>
      <c r="I330">
        <v>42.503999999999998</v>
      </c>
      <c r="J330">
        <v>47.148470000000003</v>
      </c>
      <c r="K330">
        <v>41.170729999999999</v>
      </c>
      <c r="L330">
        <v>48.492550000000001</v>
      </c>
    </row>
    <row r="331" spans="1:15" x14ac:dyDescent="0.25">
      <c r="A331" s="58" t="str">
        <f t="shared" si="5"/>
        <v>Oesophagus24</v>
      </c>
      <c r="B331" t="s">
        <v>259</v>
      </c>
      <c r="C331" t="s">
        <v>11</v>
      </c>
      <c r="D331">
        <v>24</v>
      </c>
      <c r="E331" t="s">
        <v>193</v>
      </c>
      <c r="F331" t="s">
        <v>173</v>
      </c>
      <c r="G331">
        <v>1847</v>
      </c>
      <c r="H331">
        <v>43.313479999999998</v>
      </c>
      <c r="I331">
        <v>42.559249999999999</v>
      </c>
      <c r="J331">
        <v>47.095419999999997</v>
      </c>
      <c r="K331">
        <v>41.257710000000003</v>
      </c>
      <c r="L331">
        <v>48.407609999999998</v>
      </c>
      <c r="M331">
        <v>44.851689999999998</v>
      </c>
      <c r="N331" t="s">
        <v>243</v>
      </c>
      <c r="O331" t="s">
        <v>243</v>
      </c>
    </row>
    <row r="332" spans="1:15" x14ac:dyDescent="0.25">
      <c r="A332" s="58" t="str">
        <f t="shared" si="5"/>
        <v>Oesophagus25</v>
      </c>
      <c r="B332" t="s">
        <v>259</v>
      </c>
      <c r="C332" t="s">
        <v>11</v>
      </c>
      <c r="D332">
        <v>25</v>
      </c>
      <c r="G332">
        <v>1982</v>
      </c>
      <c r="I332">
        <v>42.639429999999997</v>
      </c>
      <c r="J332">
        <v>47.018389999999997</v>
      </c>
      <c r="K332">
        <v>41.382359999999998</v>
      </c>
      <c r="L332">
        <v>48.284820000000003</v>
      </c>
    </row>
    <row r="333" spans="1:15" x14ac:dyDescent="0.25">
      <c r="A333" s="58" t="str">
        <f t="shared" si="5"/>
        <v>Oesophagus26</v>
      </c>
      <c r="B333" t="s">
        <v>259</v>
      </c>
      <c r="C333" t="s">
        <v>11</v>
      </c>
      <c r="D333">
        <v>26</v>
      </c>
      <c r="G333">
        <v>2202</v>
      </c>
      <c r="I333">
        <v>42.753680000000003</v>
      </c>
      <c r="J333">
        <v>46.908389999999997</v>
      </c>
      <c r="K333">
        <v>41.561070000000001</v>
      </c>
      <c r="L333">
        <v>48.110489999999999</v>
      </c>
    </row>
    <row r="334" spans="1:15" x14ac:dyDescent="0.25">
      <c r="A334" s="58" t="str">
        <f t="shared" si="5"/>
        <v>Oesophagus27</v>
      </c>
      <c r="B334" t="s">
        <v>259</v>
      </c>
      <c r="C334" t="s">
        <v>11</v>
      </c>
      <c r="D334">
        <v>27</v>
      </c>
      <c r="G334">
        <v>2422</v>
      </c>
      <c r="I334">
        <v>42.852400000000003</v>
      </c>
      <c r="J334">
        <v>46.813789999999997</v>
      </c>
      <c r="K334">
        <v>41.71454</v>
      </c>
      <c r="L334">
        <v>47.959719999999997</v>
      </c>
    </row>
    <row r="335" spans="1:15" x14ac:dyDescent="0.25">
      <c r="A335" s="58" t="str">
        <f t="shared" si="5"/>
        <v>Oesophagus28</v>
      </c>
      <c r="B335" t="s">
        <v>259</v>
      </c>
      <c r="C335" t="s">
        <v>11</v>
      </c>
      <c r="D335">
        <v>28</v>
      </c>
      <c r="E335" t="s">
        <v>194</v>
      </c>
      <c r="F335" t="s">
        <v>174</v>
      </c>
      <c r="G335">
        <v>2446</v>
      </c>
      <c r="H335">
        <v>45.175800000000002</v>
      </c>
      <c r="I335">
        <v>42.862090000000002</v>
      </c>
      <c r="J335">
        <v>46.804229999999997</v>
      </c>
      <c r="K335">
        <v>41.7301</v>
      </c>
      <c r="L335">
        <v>47.944409999999998</v>
      </c>
      <c r="M335">
        <v>44.851689999999998</v>
      </c>
      <c r="N335" t="s">
        <v>243</v>
      </c>
      <c r="O335" t="s">
        <v>243</v>
      </c>
    </row>
    <row r="336" spans="1:15" x14ac:dyDescent="0.25">
      <c r="A336" s="58" t="str">
        <f t="shared" si="5"/>
        <v>Oesophagus29</v>
      </c>
      <c r="B336" t="s">
        <v>259</v>
      </c>
      <c r="C336" t="s">
        <v>11</v>
      </c>
      <c r="D336">
        <v>29</v>
      </c>
      <c r="G336">
        <v>2642</v>
      </c>
      <c r="I336">
        <v>42.938000000000002</v>
      </c>
      <c r="J336">
        <v>46.731200000000001</v>
      </c>
      <c r="K336">
        <v>41.848550000000003</v>
      </c>
      <c r="L336">
        <v>47.828110000000002</v>
      </c>
    </row>
    <row r="337" spans="1:15" x14ac:dyDescent="0.25">
      <c r="A337" s="58" t="str">
        <f t="shared" si="5"/>
        <v>Oesophagus30</v>
      </c>
      <c r="B337" t="s">
        <v>259</v>
      </c>
      <c r="C337" t="s">
        <v>11</v>
      </c>
      <c r="D337">
        <v>30</v>
      </c>
      <c r="E337" t="s">
        <v>192</v>
      </c>
      <c r="F337" t="s">
        <v>185</v>
      </c>
      <c r="G337">
        <v>2685</v>
      </c>
      <c r="H337">
        <v>44.09684</v>
      </c>
      <c r="I337">
        <v>42.953569999999999</v>
      </c>
      <c r="J337">
        <v>46.716209999999997</v>
      </c>
      <c r="K337">
        <v>41.872839999999997</v>
      </c>
      <c r="L337">
        <v>47.804319999999997</v>
      </c>
      <c r="M337">
        <v>44.851689999999998</v>
      </c>
      <c r="N337" t="s">
        <v>243</v>
      </c>
      <c r="O337" t="s">
        <v>243</v>
      </c>
    </row>
    <row r="338" spans="1:15" x14ac:dyDescent="0.25">
      <c r="A338" s="58" t="str">
        <f t="shared" si="5"/>
        <v>Oesophagus31</v>
      </c>
      <c r="B338" t="s">
        <v>259</v>
      </c>
      <c r="C338" t="s">
        <v>11</v>
      </c>
      <c r="D338">
        <v>31</v>
      </c>
      <c r="G338">
        <v>2862</v>
      </c>
      <c r="I338">
        <v>43.013919999999999</v>
      </c>
      <c r="J338">
        <v>46.658149999999999</v>
      </c>
      <c r="K338">
        <v>41.967039999999997</v>
      </c>
      <c r="L338">
        <v>47.711979999999997</v>
      </c>
    </row>
    <row r="339" spans="1:15" x14ac:dyDescent="0.25">
      <c r="A339" s="58" t="str">
        <f t="shared" si="5"/>
        <v>Oral cavity1</v>
      </c>
      <c r="B339" t="s">
        <v>259</v>
      </c>
      <c r="C339" t="s">
        <v>15</v>
      </c>
      <c r="D339">
        <v>1</v>
      </c>
      <c r="G339">
        <v>181</v>
      </c>
      <c r="I339">
        <v>11.17069</v>
      </c>
      <c r="J339">
        <v>22.042349999999999</v>
      </c>
      <c r="K339">
        <v>8.4174249999999997</v>
      </c>
      <c r="L339">
        <v>25.494630000000001</v>
      </c>
    </row>
    <row r="340" spans="1:15" x14ac:dyDescent="0.25">
      <c r="A340" s="58" t="str">
        <f t="shared" si="5"/>
        <v>Oral cavity2</v>
      </c>
      <c r="B340" t="s">
        <v>259</v>
      </c>
      <c r="C340" t="s">
        <v>15</v>
      </c>
      <c r="D340">
        <v>2</v>
      </c>
      <c r="E340" t="s">
        <v>195</v>
      </c>
      <c r="F340" t="s">
        <v>181</v>
      </c>
      <c r="G340">
        <v>188</v>
      </c>
      <c r="H340">
        <v>21.276599999999998</v>
      </c>
      <c r="I340">
        <v>11.27796</v>
      </c>
      <c r="J340">
        <v>21.952780000000001</v>
      </c>
      <c r="K340">
        <v>8.5802580000000006</v>
      </c>
      <c r="L340">
        <v>25.344750000000001</v>
      </c>
      <c r="M340">
        <v>16.71285</v>
      </c>
      <c r="N340" t="s">
        <v>243</v>
      </c>
      <c r="O340" t="s">
        <v>243</v>
      </c>
    </row>
    <row r="341" spans="1:15" x14ac:dyDescent="0.25">
      <c r="A341" s="58" t="str">
        <f t="shared" si="5"/>
        <v>Oral cavity3</v>
      </c>
      <c r="B341" t="s">
        <v>259</v>
      </c>
      <c r="C341" t="s">
        <v>15</v>
      </c>
      <c r="D341">
        <v>3</v>
      </c>
      <c r="E341" t="s">
        <v>189</v>
      </c>
      <c r="F341" t="s">
        <v>214</v>
      </c>
      <c r="G341">
        <v>221</v>
      </c>
      <c r="H341">
        <v>25.79185</v>
      </c>
      <c r="I341">
        <v>11.714320000000001</v>
      </c>
      <c r="J341">
        <v>21.55566</v>
      </c>
      <c r="K341">
        <v>9.1771290000000008</v>
      </c>
      <c r="L341">
        <v>24.660399999999999</v>
      </c>
      <c r="M341">
        <v>16.71285</v>
      </c>
      <c r="N341" t="s">
        <v>253</v>
      </c>
      <c r="O341" t="s">
        <v>253</v>
      </c>
    </row>
    <row r="342" spans="1:15" x14ac:dyDescent="0.25">
      <c r="A342" s="58" t="str">
        <f t="shared" si="5"/>
        <v>Oral cavity4</v>
      </c>
      <c r="B342" t="s">
        <v>259</v>
      </c>
      <c r="C342" t="s">
        <v>15</v>
      </c>
      <c r="D342">
        <v>4</v>
      </c>
      <c r="E342" t="s">
        <v>196</v>
      </c>
      <c r="F342" t="s">
        <v>215</v>
      </c>
      <c r="G342">
        <v>239</v>
      </c>
      <c r="H342">
        <v>28.033470000000001</v>
      </c>
      <c r="I342">
        <v>11.89728</v>
      </c>
      <c r="J342">
        <v>21.359259999999999</v>
      </c>
      <c r="K342">
        <v>9.4561650000000004</v>
      </c>
      <c r="L342">
        <v>24.335760000000001</v>
      </c>
      <c r="M342">
        <v>16.71285</v>
      </c>
      <c r="N342" t="s">
        <v>253</v>
      </c>
      <c r="O342" t="s">
        <v>253</v>
      </c>
    </row>
    <row r="343" spans="1:15" x14ac:dyDescent="0.25">
      <c r="A343" s="58" t="str">
        <f t="shared" si="5"/>
        <v>Oral cavity5</v>
      </c>
      <c r="B343" t="s">
        <v>259</v>
      </c>
      <c r="C343" t="s">
        <v>15</v>
      </c>
      <c r="D343">
        <v>5</v>
      </c>
      <c r="G343">
        <v>251</v>
      </c>
      <c r="I343">
        <v>12.022650000000001</v>
      </c>
      <c r="J343">
        <v>21.26042</v>
      </c>
      <c r="K343">
        <v>9.6342280000000002</v>
      </c>
      <c r="L343">
        <v>24.15889</v>
      </c>
    </row>
    <row r="344" spans="1:15" x14ac:dyDescent="0.25">
      <c r="A344" s="58" t="str">
        <f t="shared" si="5"/>
        <v>Oral cavity6</v>
      </c>
      <c r="B344" t="s">
        <v>259</v>
      </c>
      <c r="C344" t="s">
        <v>15</v>
      </c>
      <c r="D344">
        <v>6</v>
      </c>
      <c r="E344" t="s">
        <v>198</v>
      </c>
      <c r="F344" t="s">
        <v>183</v>
      </c>
      <c r="G344">
        <v>255</v>
      </c>
      <c r="H344">
        <v>17.64706</v>
      </c>
      <c r="I344">
        <v>12.05832</v>
      </c>
      <c r="J344">
        <v>21.216529999999999</v>
      </c>
      <c r="K344">
        <v>9.6846530000000008</v>
      </c>
      <c r="L344">
        <v>24.099409999999999</v>
      </c>
      <c r="M344">
        <v>16.71285</v>
      </c>
      <c r="N344" t="s">
        <v>243</v>
      </c>
      <c r="O344" t="s">
        <v>243</v>
      </c>
    </row>
    <row r="345" spans="1:15" x14ac:dyDescent="0.25">
      <c r="A345" s="58" t="str">
        <f t="shared" si="5"/>
        <v>Oral cavity7</v>
      </c>
      <c r="B345" t="s">
        <v>259</v>
      </c>
      <c r="C345" t="s">
        <v>15</v>
      </c>
      <c r="D345">
        <v>7</v>
      </c>
      <c r="E345" t="s">
        <v>203</v>
      </c>
      <c r="F345" t="s">
        <v>216</v>
      </c>
      <c r="G345">
        <v>275</v>
      </c>
      <c r="H345">
        <v>18.181819999999998</v>
      </c>
      <c r="I345">
        <v>12.23075</v>
      </c>
      <c r="J345">
        <v>21.053159999999998</v>
      </c>
      <c r="K345">
        <v>9.9343280000000007</v>
      </c>
      <c r="L345">
        <v>23.820589999999999</v>
      </c>
      <c r="M345">
        <v>16.71285</v>
      </c>
      <c r="N345" t="s">
        <v>243</v>
      </c>
      <c r="O345" t="s">
        <v>243</v>
      </c>
    </row>
    <row r="346" spans="1:15" x14ac:dyDescent="0.25">
      <c r="A346" s="58" t="str">
        <f t="shared" si="5"/>
        <v>Oral cavity8</v>
      </c>
      <c r="B346" t="s">
        <v>259</v>
      </c>
      <c r="C346" t="s">
        <v>15</v>
      </c>
      <c r="D346">
        <v>8</v>
      </c>
      <c r="E346" t="s">
        <v>199</v>
      </c>
      <c r="F346" t="s">
        <v>179</v>
      </c>
      <c r="G346">
        <v>277</v>
      </c>
      <c r="H346">
        <v>13.71841</v>
      </c>
      <c r="I346">
        <v>12.25853</v>
      </c>
      <c r="J346">
        <v>21.043150000000001</v>
      </c>
      <c r="K346">
        <v>9.9575779999999998</v>
      </c>
      <c r="L346">
        <v>23.78349</v>
      </c>
      <c r="M346">
        <v>16.71285</v>
      </c>
      <c r="N346" t="s">
        <v>243</v>
      </c>
      <c r="O346" t="s">
        <v>243</v>
      </c>
    </row>
    <row r="347" spans="1:15" x14ac:dyDescent="0.25">
      <c r="A347" s="58" t="str">
        <f t="shared" si="5"/>
        <v>Oral cavity9</v>
      </c>
      <c r="B347" t="s">
        <v>259</v>
      </c>
      <c r="C347" t="s">
        <v>15</v>
      </c>
      <c r="D347">
        <v>9</v>
      </c>
      <c r="E347" t="s">
        <v>191</v>
      </c>
      <c r="F347" t="s">
        <v>245</v>
      </c>
      <c r="G347">
        <v>284</v>
      </c>
      <c r="H347">
        <v>15.49296</v>
      </c>
      <c r="I347">
        <v>12.31542</v>
      </c>
      <c r="J347">
        <v>20.992329999999999</v>
      </c>
      <c r="K347">
        <v>10.03791</v>
      </c>
      <c r="L347">
        <v>23.701070000000001</v>
      </c>
      <c r="M347">
        <v>16.71285</v>
      </c>
      <c r="N347" t="s">
        <v>243</v>
      </c>
      <c r="O347" t="s">
        <v>243</v>
      </c>
    </row>
    <row r="348" spans="1:15" x14ac:dyDescent="0.25">
      <c r="A348" s="58" t="str">
        <f t="shared" si="5"/>
        <v>Oral cavity10</v>
      </c>
      <c r="B348" t="s">
        <v>259</v>
      </c>
      <c r="C348" t="s">
        <v>15</v>
      </c>
      <c r="D348">
        <v>10</v>
      </c>
      <c r="G348">
        <v>321</v>
      </c>
      <c r="I348">
        <v>12.569419999999999</v>
      </c>
      <c r="J348">
        <v>20.74147</v>
      </c>
      <c r="K348">
        <v>10.42442</v>
      </c>
      <c r="L348">
        <v>23.278860000000002</v>
      </c>
    </row>
    <row r="349" spans="1:15" x14ac:dyDescent="0.25">
      <c r="A349" s="58" t="str">
        <f t="shared" si="5"/>
        <v>Oral cavity11</v>
      </c>
      <c r="B349" t="s">
        <v>259</v>
      </c>
      <c r="C349" t="s">
        <v>15</v>
      </c>
      <c r="D349">
        <v>11</v>
      </c>
      <c r="E349" t="s">
        <v>205</v>
      </c>
      <c r="F349" t="s">
        <v>303</v>
      </c>
      <c r="G349">
        <v>361</v>
      </c>
      <c r="H349">
        <v>20.221609999999998</v>
      </c>
      <c r="I349">
        <v>12.81086</v>
      </c>
      <c r="J349">
        <v>20.506229999999999</v>
      </c>
      <c r="K349">
        <v>10.78843</v>
      </c>
      <c r="L349">
        <v>22.89894</v>
      </c>
      <c r="M349">
        <v>16.71285</v>
      </c>
      <c r="N349" t="s">
        <v>243</v>
      </c>
      <c r="O349" t="s">
        <v>243</v>
      </c>
    </row>
    <row r="350" spans="1:15" x14ac:dyDescent="0.25">
      <c r="A350" s="58" t="str">
        <f t="shared" si="5"/>
        <v>Oral cavity12</v>
      </c>
      <c r="B350" t="s">
        <v>259</v>
      </c>
      <c r="C350" t="s">
        <v>15</v>
      </c>
      <c r="D350">
        <v>12</v>
      </c>
      <c r="E350" t="s">
        <v>200</v>
      </c>
      <c r="F350" t="s">
        <v>220</v>
      </c>
      <c r="G350">
        <v>375</v>
      </c>
      <c r="H350">
        <v>18.933330000000002</v>
      </c>
      <c r="I350">
        <v>12.884320000000001</v>
      </c>
      <c r="J350">
        <v>20.442900000000002</v>
      </c>
      <c r="K350">
        <v>10.89245</v>
      </c>
      <c r="L350">
        <v>22.780750000000001</v>
      </c>
      <c r="M350">
        <v>16.71285</v>
      </c>
      <c r="N350" t="s">
        <v>243</v>
      </c>
      <c r="O350" t="s">
        <v>243</v>
      </c>
    </row>
    <row r="351" spans="1:15" x14ac:dyDescent="0.25">
      <c r="A351" s="58" t="str">
        <f t="shared" si="5"/>
        <v>Oral cavity13</v>
      </c>
      <c r="B351" t="s">
        <v>259</v>
      </c>
      <c r="C351" t="s">
        <v>15</v>
      </c>
      <c r="D351">
        <v>13</v>
      </c>
      <c r="G351">
        <v>391</v>
      </c>
      <c r="I351">
        <v>12.965109999999999</v>
      </c>
      <c r="J351">
        <v>20.366879999999998</v>
      </c>
      <c r="K351">
        <v>11.01295</v>
      </c>
      <c r="L351">
        <v>22.653490000000001</v>
      </c>
    </row>
    <row r="352" spans="1:15" x14ac:dyDescent="0.25">
      <c r="A352" s="58" t="str">
        <f t="shared" si="5"/>
        <v>Oral cavity14</v>
      </c>
      <c r="B352" t="s">
        <v>259</v>
      </c>
      <c r="C352" t="s">
        <v>15</v>
      </c>
      <c r="D352">
        <v>14</v>
      </c>
      <c r="E352" t="s">
        <v>188</v>
      </c>
      <c r="F352" t="s">
        <v>300</v>
      </c>
      <c r="G352">
        <v>394</v>
      </c>
      <c r="H352">
        <v>12.182740000000001</v>
      </c>
      <c r="I352">
        <v>12.982189999999999</v>
      </c>
      <c r="J352">
        <v>20.35005</v>
      </c>
      <c r="K352">
        <v>11.02341</v>
      </c>
      <c r="L352">
        <v>22.6236</v>
      </c>
      <c r="M352">
        <v>16.71285</v>
      </c>
      <c r="N352" t="s">
        <v>244</v>
      </c>
      <c r="O352" t="s">
        <v>243</v>
      </c>
    </row>
    <row r="353" spans="1:15" x14ac:dyDescent="0.25">
      <c r="A353" s="58" t="str">
        <f t="shared" si="5"/>
        <v>Oral cavity15</v>
      </c>
      <c r="B353" t="s">
        <v>259</v>
      </c>
      <c r="C353" t="s">
        <v>15</v>
      </c>
      <c r="D353">
        <v>15</v>
      </c>
      <c r="E353" t="s">
        <v>201</v>
      </c>
      <c r="F353" t="s">
        <v>184</v>
      </c>
      <c r="G353">
        <v>397</v>
      </c>
      <c r="H353">
        <v>17.12846</v>
      </c>
      <c r="I353">
        <v>12.992760000000001</v>
      </c>
      <c r="J353">
        <v>20.338239999999999</v>
      </c>
      <c r="K353">
        <v>11.05335</v>
      </c>
      <c r="L353">
        <v>22.60539</v>
      </c>
      <c r="M353">
        <v>16.71285</v>
      </c>
      <c r="N353" t="s">
        <v>243</v>
      </c>
      <c r="O353" t="s">
        <v>243</v>
      </c>
    </row>
    <row r="354" spans="1:15" x14ac:dyDescent="0.25">
      <c r="A354" s="58" t="str">
        <f t="shared" si="5"/>
        <v>Oral cavity16</v>
      </c>
      <c r="B354" t="s">
        <v>259</v>
      </c>
      <c r="C354" t="s">
        <v>15</v>
      </c>
      <c r="D354">
        <v>16</v>
      </c>
      <c r="E354" t="s">
        <v>197</v>
      </c>
      <c r="F354" t="s">
        <v>221</v>
      </c>
      <c r="G354">
        <v>431</v>
      </c>
      <c r="H354">
        <v>17.86543</v>
      </c>
      <c r="I354">
        <v>13.14518</v>
      </c>
      <c r="J354">
        <v>20.188759999999998</v>
      </c>
      <c r="K354">
        <v>11.26831</v>
      </c>
      <c r="L354">
        <v>22.3657</v>
      </c>
      <c r="M354">
        <v>16.71285</v>
      </c>
      <c r="N354" t="s">
        <v>243</v>
      </c>
      <c r="O354" t="s">
        <v>243</v>
      </c>
    </row>
    <row r="355" spans="1:15" x14ac:dyDescent="0.25">
      <c r="A355" s="58" t="str">
        <f t="shared" si="5"/>
        <v>Oral cavity17</v>
      </c>
      <c r="B355" t="s">
        <v>259</v>
      </c>
      <c r="C355" t="s">
        <v>15</v>
      </c>
      <c r="D355">
        <v>17</v>
      </c>
      <c r="E355" t="s">
        <v>204</v>
      </c>
      <c r="F355" t="s">
        <v>207</v>
      </c>
      <c r="G355">
        <v>454</v>
      </c>
      <c r="H355">
        <v>14.53745</v>
      </c>
      <c r="I355">
        <v>13.24117</v>
      </c>
      <c r="J355">
        <v>20.105599999999999</v>
      </c>
      <c r="K355">
        <v>11.40943</v>
      </c>
      <c r="L355">
        <v>22.214369999999999</v>
      </c>
      <c r="M355">
        <v>16.71285</v>
      </c>
      <c r="N355" t="s">
        <v>243</v>
      </c>
      <c r="O355" t="s">
        <v>243</v>
      </c>
    </row>
    <row r="356" spans="1:15" x14ac:dyDescent="0.25">
      <c r="A356" s="58" t="str">
        <f t="shared" si="5"/>
        <v>Oral cavity18</v>
      </c>
      <c r="B356" t="s">
        <v>259</v>
      </c>
      <c r="C356" t="s">
        <v>15</v>
      </c>
      <c r="D356">
        <v>18</v>
      </c>
      <c r="G356">
        <v>461</v>
      </c>
      <c r="I356">
        <v>13.26698</v>
      </c>
      <c r="J356">
        <v>20.081309999999998</v>
      </c>
      <c r="K356">
        <v>11.44839</v>
      </c>
      <c r="L356">
        <v>22.17276</v>
      </c>
    </row>
    <row r="357" spans="1:15" x14ac:dyDescent="0.25">
      <c r="A357" s="58" t="str">
        <f t="shared" si="5"/>
        <v>Oral cavity19</v>
      </c>
      <c r="B357" t="s">
        <v>259</v>
      </c>
      <c r="C357" t="s">
        <v>15</v>
      </c>
      <c r="D357">
        <v>19</v>
      </c>
      <c r="E357" t="s">
        <v>190</v>
      </c>
      <c r="F357" t="s">
        <v>213</v>
      </c>
      <c r="G357">
        <v>472</v>
      </c>
      <c r="H357">
        <v>10.593220000000001</v>
      </c>
      <c r="I357">
        <v>13.30766</v>
      </c>
      <c r="J357">
        <v>20.04214</v>
      </c>
      <c r="K357">
        <v>11.50609</v>
      </c>
      <c r="L357">
        <v>22.110199999999999</v>
      </c>
      <c r="M357">
        <v>16.71285</v>
      </c>
      <c r="N357" t="s">
        <v>244</v>
      </c>
      <c r="O357" t="s">
        <v>244</v>
      </c>
    </row>
    <row r="358" spans="1:15" x14ac:dyDescent="0.25">
      <c r="A358" s="58" t="str">
        <f t="shared" si="5"/>
        <v>Oral cavity20</v>
      </c>
      <c r="B358" t="s">
        <v>259</v>
      </c>
      <c r="C358" t="s">
        <v>15</v>
      </c>
      <c r="D358">
        <v>20</v>
      </c>
      <c r="E358" t="s">
        <v>206</v>
      </c>
      <c r="F358" t="s">
        <v>304</v>
      </c>
      <c r="G358">
        <v>498</v>
      </c>
      <c r="H358">
        <v>20.682729999999999</v>
      </c>
      <c r="I358">
        <v>13.397550000000001</v>
      </c>
      <c r="J358">
        <v>19.95467</v>
      </c>
      <c r="K358">
        <v>11.649480000000001</v>
      </c>
      <c r="L358">
        <v>21.965479999999999</v>
      </c>
      <c r="M358">
        <v>16.71285</v>
      </c>
      <c r="N358" t="s">
        <v>253</v>
      </c>
      <c r="O358" t="s">
        <v>243</v>
      </c>
    </row>
    <row r="359" spans="1:15" x14ac:dyDescent="0.25">
      <c r="A359" s="58" t="str">
        <f t="shared" si="5"/>
        <v>Oral cavity21</v>
      </c>
      <c r="B359" t="s">
        <v>259</v>
      </c>
      <c r="C359" t="s">
        <v>15</v>
      </c>
      <c r="D359">
        <v>21</v>
      </c>
      <c r="E359" t="s">
        <v>202</v>
      </c>
      <c r="F359" t="s">
        <v>219</v>
      </c>
      <c r="G359">
        <v>521</v>
      </c>
      <c r="H359">
        <v>12.47601</v>
      </c>
      <c r="I359">
        <v>13.4732</v>
      </c>
      <c r="J359">
        <v>19.883299999999998</v>
      </c>
      <c r="K359">
        <v>11.75337</v>
      </c>
      <c r="L359">
        <v>21.844259999999998</v>
      </c>
      <c r="M359">
        <v>16.71285</v>
      </c>
      <c r="N359" t="s">
        <v>244</v>
      </c>
      <c r="O359" t="s">
        <v>243</v>
      </c>
    </row>
    <row r="360" spans="1:15" x14ac:dyDescent="0.25">
      <c r="A360" s="58" t="str">
        <f t="shared" si="5"/>
        <v>Oral cavity22</v>
      </c>
      <c r="B360" t="s">
        <v>259</v>
      </c>
      <c r="C360" t="s">
        <v>15</v>
      </c>
      <c r="D360">
        <v>22</v>
      </c>
      <c r="G360">
        <v>531</v>
      </c>
      <c r="I360">
        <v>13.503270000000001</v>
      </c>
      <c r="J360">
        <v>19.853560000000002</v>
      </c>
      <c r="K360">
        <v>11.79833</v>
      </c>
      <c r="L360">
        <v>21.796209999999999</v>
      </c>
    </row>
    <row r="361" spans="1:15" x14ac:dyDescent="0.25">
      <c r="A361" s="58" t="str">
        <f t="shared" si="5"/>
        <v>Oral cavity23</v>
      </c>
      <c r="B361" t="s">
        <v>259</v>
      </c>
      <c r="C361" t="s">
        <v>15</v>
      </c>
      <c r="D361">
        <v>23</v>
      </c>
      <c r="E361" t="s">
        <v>193</v>
      </c>
      <c r="F361" t="s">
        <v>173</v>
      </c>
      <c r="G361">
        <v>584</v>
      </c>
      <c r="H361">
        <v>16.267119999999998</v>
      </c>
      <c r="I361">
        <v>13.65438</v>
      </c>
      <c r="J361">
        <v>19.705970000000001</v>
      </c>
      <c r="K361">
        <v>12.023720000000001</v>
      </c>
      <c r="L361">
        <v>21.554300000000001</v>
      </c>
      <c r="M361">
        <v>16.71285</v>
      </c>
      <c r="N361" t="s">
        <v>243</v>
      </c>
      <c r="O361" t="s">
        <v>243</v>
      </c>
    </row>
    <row r="362" spans="1:15" x14ac:dyDescent="0.25">
      <c r="A362" s="58" t="str">
        <f t="shared" si="5"/>
        <v>Oral cavity24</v>
      </c>
      <c r="B362" t="s">
        <v>259</v>
      </c>
      <c r="C362" t="s">
        <v>15</v>
      </c>
      <c r="D362">
        <v>24</v>
      </c>
      <c r="G362">
        <v>601</v>
      </c>
      <c r="I362">
        <v>13.697749999999999</v>
      </c>
      <c r="J362">
        <v>19.665089999999999</v>
      </c>
      <c r="K362">
        <v>12.08813</v>
      </c>
      <c r="L362">
        <v>21.483930000000001</v>
      </c>
    </row>
    <row r="363" spans="1:15" x14ac:dyDescent="0.25">
      <c r="A363" s="58" t="str">
        <f t="shared" si="5"/>
        <v>Oral cavity25</v>
      </c>
      <c r="B363" t="s">
        <v>259</v>
      </c>
      <c r="C363" t="s">
        <v>15</v>
      </c>
      <c r="D363">
        <v>25</v>
      </c>
      <c r="G363">
        <v>671</v>
      </c>
      <c r="I363">
        <v>13.864100000000001</v>
      </c>
      <c r="J363">
        <v>19.507660000000001</v>
      </c>
      <c r="K363">
        <v>12.332979999999999</v>
      </c>
      <c r="L363">
        <v>21.228339999999999</v>
      </c>
    </row>
    <row r="364" spans="1:15" x14ac:dyDescent="0.25">
      <c r="A364" s="58" t="str">
        <f t="shared" si="5"/>
        <v>Oral cavity26</v>
      </c>
      <c r="B364" t="s">
        <v>259</v>
      </c>
      <c r="C364" t="s">
        <v>15</v>
      </c>
      <c r="D364">
        <v>26</v>
      </c>
      <c r="G364">
        <v>741</v>
      </c>
      <c r="I364">
        <v>14.001010000000001</v>
      </c>
      <c r="J364">
        <v>19.375589999999999</v>
      </c>
      <c r="K364">
        <v>12.544510000000001</v>
      </c>
      <c r="L364">
        <v>21.006640000000001</v>
      </c>
    </row>
    <row r="365" spans="1:15" x14ac:dyDescent="0.25">
      <c r="A365" s="58" t="str">
        <f t="shared" si="5"/>
        <v>Oral cavity27</v>
      </c>
      <c r="B365" t="s">
        <v>259</v>
      </c>
      <c r="C365" t="s">
        <v>15</v>
      </c>
      <c r="D365">
        <v>27</v>
      </c>
      <c r="G365">
        <v>811</v>
      </c>
      <c r="I365">
        <v>14.121029999999999</v>
      </c>
      <c r="J365">
        <v>19.257899999999999</v>
      </c>
      <c r="K365">
        <v>12.72307</v>
      </c>
      <c r="L365">
        <v>20.81372</v>
      </c>
    </row>
    <row r="366" spans="1:15" x14ac:dyDescent="0.25">
      <c r="A366" s="58" t="str">
        <f t="shared" si="5"/>
        <v>Oral cavity28</v>
      </c>
      <c r="B366" t="s">
        <v>259</v>
      </c>
      <c r="C366" t="s">
        <v>15</v>
      </c>
      <c r="D366">
        <v>28</v>
      </c>
      <c r="E366" t="s">
        <v>192</v>
      </c>
      <c r="F366" t="s">
        <v>185</v>
      </c>
      <c r="G366">
        <v>849</v>
      </c>
      <c r="H366">
        <v>15.547700000000001</v>
      </c>
      <c r="I366">
        <v>14.180350000000001</v>
      </c>
      <c r="J366">
        <v>19.19932</v>
      </c>
      <c r="K366">
        <v>12.811859999999999</v>
      </c>
      <c r="L366">
        <v>20.718630000000001</v>
      </c>
      <c r="M366">
        <v>16.71285</v>
      </c>
      <c r="N366" t="s">
        <v>243</v>
      </c>
      <c r="O366" t="s">
        <v>243</v>
      </c>
    </row>
    <row r="367" spans="1:15" x14ac:dyDescent="0.25">
      <c r="A367" s="58" t="str">
        <f t="shared" si="5"/>
        <v>Oral cavity29</v>
      </c>
      <c r="B367" t="s">
        <v>259</v>
      </c>
      <c r="C367" t="s">
        <v>15</v>
      </c>
      <c r="D367">
        <v>29</v>
      </c>
      <c r="E367" t="s">
        <v>194</v>
      </c>
      <c r="F367" t="s">
        <v>174</v>
      </c>
      <c r="G367">
        <v>865</v>
      </c>
      <c r="H367">
        <v>15.953760000000001</v>
      </c>
      <c r="I367">
        <v>14.20556</v>
      </c>
      <c r="J367">
        <v>19.17747</v>
      </c>
      <c r="K367">
        <v>12.848269999999999</v>
      </c>
      <c r="L367">
        <v>20.68111</v>
      </c>
      <c r="M367">
        <v>16.71285</v>
      </c>
      <c r="N367" t="s">
        <v>243</v>
      </c>
      <c r="O367" t="s">
        <v>243</v>
      </c>
    </row>
    <row r="368" spans="1:15" x14ac:dyDescent="0.25">
      <c r="A368" s="58" t="str">
        <f t="shared" si="5"/>
        <v>Oral cavity30</v>
      </c>
      <c r="B368" t="s">
        <v>259</v>
      </c>
      <c r="C368" t="s">
        <v>15</v>
      </c>
      <c r="D368">
        <v>30</v>
      </c>
      <c r="G368">
        <v>881</v>
      </c>
      <c r="I368">
        <v>14.22733</v>
      </c>
      <c r="J368">
        <v>19.15597</v>
      </c>
      <c r="K368">
        <v>12.88091</v>
      </c>
      <c r="L368">
        <v>20.644659999999998</v>
      </c>
    </row>
    <row r="369" spans="1:15" x14ac:dyDescent="0.25">
      <c r="A369" s="58" t="str">
        <f t="shared" si="5"/>
        <v>Oropharynx1</v>
      </c>
      <c r="B369" t="s">
        <v>259</v>
      </c>
      <c r="C369" t="s">
        <v>23</v>
      </c>
      <c r="D369">
        <v>1</v>
      </c>
      <c r="G369">
        <v>163</v>
      </c>
      <c r="I369">
        <v>52.494399999999999</v>
      </c>
      <c r="J369">
        <v>67.515699999999995</v>
      </c>
      <c r="K369">
        <v>48.072290000000002</v>
      </c>
      <c r="L369">
        <v>71.696759999999998</v>
      </c>
    </row>
    <row r="370" spans="1:15" x14ac:dyDescent="0.25">
      <c r="A370" s="58" t="str">
        <f t="shared" si="5"/>
        <v>Oropharynx2</v>
      </c>
      <c r="B370" t="s">
        <v>259</v>
      </c>
      <c r="C370" t="s">
        <v>23</v>
      </c>
      <c r="D370">
        <v>2</v>
      </c>
      <c r="E370" t="s">
        <v>195</v>
      </c>
      <c r="F370" t="s">
        <v>181</v>
      </c>
      <c r="G370">
        <v>169</v>
      </c>
      <c r="H370">
        <v>73.372780000000006</v>
      </c>
      <c r="I370">
        <v>52.664140000000003</v>
      </c>
      <c r="J370">
        <v>67.399010000000004</v>
      </c>
      <c r="K370">
        <v>48.302900000000001</v>
      </c>
      <c r="L370">
        <v>71.506159999999994</v>
      </c>
      <c r="M370">
        <v>60.381700000000002</v>
      </c>
      <c r="N370" t="s">
        <v>253</v>
      </c>
      <c r="O370" t="s">
        <v>253</v>
      </c>
    </row>
    <row r="371" spans="1:15" x14ac:dyDescent="0.25">
      <c r="A371" s="58" t="str">
        <f t="shared" si="5"/>
        <v>Oropharynx3</v>
      </c>
      <c r="B371" t="s">
        <v>259</v>
      </c>
      <c r="C371" t="s">
        <v>23</v>
      </c>
      <c r="D371">
        <v>3</v>
      </c>
      <c r="E371" t="s">
        <v>189</v>
      </c>
      <c r="F371" t="s">
        <v>214</v>
      </c>
      <c r="G371">
        <v>197</v>
      </c>
      <c r="H371">
        <v>69.543139999999994</v>
      </c>
      <c r="I371">
        <v>53.25076</v>
      </c>
      <c r="J371">
        <v>66.910640000000001</v>
      </c>
      <c r="K371">
        <v>49.246850000000002</v>
      </c>
      <c r="L371">
        <v>70.729709999999997</v>
      </c>
      <c r="M371">
        <v>60.381700000000002</v>
      </c>
      <c r="N371" t="s">
        <v>253</v>
      </c>
      <c r="O371" t="s">
        <v>243</v>
      </c>
    </row>
    <row r="372" spans="1:15" x14ac:dyDescent="0.25">
      <c r="A372" s="58" t="str">
        <f t="shared" si="5"/>
        <v>Oropharynx4</v>
      </c>
      <c r="B372" t="s">
        <v>259</v>
      </c>
      <c r="C372" t="s">
        <v>23</v>
      </c>
      <c r="D372">
        <v>4</v>
      </c>
      <c r="G372">
        <v>223</v>
      </c>
      <c r="I372">
        <v>53.689660000000003</v>
      </c>
      <c r="J372">
        <v>66.539640000000006</v>
      </c>
      <c r="K372">
        <v>49.915640000000003</v>
      </c>
      <c r="L372">
        <v>70.134379999999993</v>
      </c>
    </row>
    <row r="373" spans="1:15" x14ac:dyDescent="0.25">
      <c r="A373" s="58" t="str">
        <f t="shared" si="5"/>
        <v>Oropharynx5</v>
      </c>
      <c r="B373" t="s">
        <v>259</v>
      </c>
      <c r="C373" t="s">
        <v>23</v>
      </c>
      <c r="D373">
        <v>5</v>
      </c>
      <c r="E373" t="s">
        <v>196</v>
      </c>
      <c r="F373" t="s">
        <v>215</v>
      </c>
      <c r="G373">
        <v>225</v>
      </c>
      <c r="H373">
        <v>78.222219999999993</v>
      </c>
      <c r="I373">
        <v>53.72625</v>
      </c>
      <c r="J373">
        <v>66.513210000000001</v>
      </c>
      <c r="K373">
        <v>49.961649999999999</v>
      </c>
      <c r="L373">
        <v>70.091239999999999</v>
      </c>
      <c r="M373">
        <v>60.381700000000002</v>
      </c>
      <c r="N373" t="s">
        <v>253</v>
      </c>
      <c r="O373" t="s">
        <v>253</v>
      </c>
    </row>
    <row r="374" spans="1:15" x14ac:dyDescent="0.25">
      <c r="A374" s="58" t="str">
        <f t="shared" si="5"/>
        <v>Oropharynx6</v>
      </c>
      <c r="B374" t="s">
        <v>259</v>
      </c>
      <c r="C374" t="s">
        <v>23</v>
      </c>
      <c r="D374">
        <v>6</v>
      </c>
      <c r="E374" t="s">
        <v>198</v>
      </c>
      <c r="F374" t="s">
        <v>183</v>
      </c>
      <c r="G374">
        <v>243</v>
      </c>
      <c r="H374">
        <v>59.670780000000001</v>
      </c>
      <c r="I374">
        <v>53.984079999999999</v>
      </c>
      <c r="J374">
        <v>66.281630000000007</v>
      </c>
      <c r="K374">
        <v>50.367400000000004</v>
      </c>
      <c r="L374">
        <v>69.740889999999993</v>
      </c>
      <c r="M374">
        <v>60.381700000000002</v>
      </c>
      <c r="N374" t="s">
        <v>243</v>
      </c>
      <c r="O374" t="s">
        <v>243</v>
      </c>
    </row>
    <row r="375" spans="1:15" x14ac:dyDescent="0.25">
      <c r="A375" s="58" t="str">
        <f t="shared" si="5"/>
        <v>Oropharynx7</v>
      </c>
      <c r="B375" t="s">
        <v>259</v>
      </c>
      <c r="C375" t="s">
        <v>23</v>
      </c>
      <c r="D375">
        <v>7</v>
      </c>
      <c r="E375" t="s">
        <v>205</v>
      </c>
      <c r="F375" t="s">
        <v>303</v>
      </c>
      <c r="G375">
        <v>270</v>
      </c>
      <c r="H375">
        <v>59.259259999999998</v>
      </c>
      <c r="I375">
        <v>54.321750000000002</v>
      </c>
      <c r="J375">
        <v>65.995279999999994</v>
      </c>
      <c r="K375">
        <v>50.896140000000003</v>
      </c>
      <c r="L375">
        <v>69.259389999999996</v>
      </c>
      <c r="M375">
        <v>60.381700000000002</v>
      </c>
      <c r="N375" t="s">
        <v>243</v>
      </c>
      <c r="O375" t="s">
        <v>243</v>
      </c>
    </row>
    <row r="376" spans="1:15" x14ac:dyDescent="0.25">
      <c r="A376" s="58" t="str">
        <f t="shared" si="5"/>
        <v>Oropharynx8</v>
      </c>
      <c r="B376" t="s">
        <v>259</v>
      </c>
      <c r="C376" t="s">
        <v>23</v>
      </c>
      <c r="D376">
        <v>8</v>
      </c>
      <c r="G376">
        <v>283</v>
      </c>
      <c r="I376">
        <v>54.471200000000003</v>
      </c>
      <c r="J376">
        <v>65.873869999999997</v>
      </c>
      <c r="K376">
        <v>51.125570000000003</v>
      </c>
      <c r="L376">
        <v>69.077910000000003</v>
      </c>
    </row>
    <row r="377" spans="1:15" x14ac:dyDescent="0.25">
      <c r="A377" s="58" t="str">
        <f t="shared" si="5"/>
        <v>Oropharynx9</v>
      </c>
      <c r="B377" t="s">
        <v>259</v>
      </c>
      <c r="C377" t="s">
        <v>23</v>
      </c>
      <c r="D377">
        <v>9</v>
      </c>
      <c r="E377" t="s">
        <v>203</v>
      </c>
      <c r="F377" t="s">
        <v>216</v>
      </c>
      <c r="G377">
        <v>284</v>
      </c>
      <c r="H377">
        <v>59.15493</v>
      </c>
      <c r="I377">
        <v>54.479489999999998</v>
      </c>
      <c r="J377">
        <v>65.855440000000002</v>
      </c>
      <c r="K377">
        <v>51.143030000000003</v>
      </c>
      <c r="L377">
        <v>69.052229999999994</v>
      </c>
      <c r="M377">
        <v>60.381700000000002</v>
      </c>
      <c r="N377" t="s">
        <v>243</v>
      </c>
      <c r="O377" t="s">
        <v>243</v>
      </c>
    </row>
    <row r="378" spans="1:15" x14ac:dyDescent="0.25">
      <c r="A378" s="58" t="str">
        <f t="shared" si="5"/>
        <v>Oropharynx10</v>
      </c>
      <c r="B378" t="s">
        <v>259</v>
      </c>
      <c r="C378" t="s">
        <v>23</v>
      </c>
      <c r="D378">
        <v>10</v>
      </c>
      <c r="E378" t="s">
        <v>199</v>
      </c>
      <c r="F378" t="s">
        <v>179</v>
      </c>
      <c r="G378">
        <v>289</v>
      </c>
      <c r="H378">
        <v>58.131489999999999</v>
      </c>
      <c r="I378">
        <v>54.530920000000002</v>
      </c>
      <c r="J378">
        <v>65.815169999999995</v>
      </c>
      <c r="K378">
        <v>51.233669999999996</v>
      </c>
      <c r="L378">
        <v>68.988860000000003</v>
      </c>
      <c r="M378">
        <v>60.381700000000002</v>
      </c>
      <c r="N378" t="s">
        <v>243</v>
      </c>
      <c r="O378" t="s">
        <v>243</v>
      </c>
    </row>
    <row r="379" spans="1:15" x14ac:dyDescent="0.25">
      <c r="A379" s="58" t="str">
        <f t="shared" si="5"/>
        <v>Oropharynx11</v>
      </c>
      <c r="B379" t="s">
        <v>259</v>
      </c>
      <c r="C379" t="s">
        <v>23</v>
      </c>
      <c r="D379">
        <v>11</v>
      </c>
      <c r="E379" t="s">
        <v>191</v>
      </c>
      <c r="F379" t="s">
        <v>245</v>
      </c>
      <c r="G379">
        <v>291</v>
      </c>
      <c r="H379">
        <v>75.257729999999995</v>
      </c>
      <c r="I379">
        <v>54.554090000000002</v>
      </c>
      <c r="J379">
        <v>65.800880000000006</v>
      </c>
      <c r="K379">
        <v>51.260759999999998</v>
      </c>
      <c r="L379">
        <v>68.960229999999996</v>
      </c>
      <c r="M379">
        <v>60.381700000000002</v>
      </c>
      <c r="N379" t="s">
        <v>253</v>
      </c>
      <c r="O379" t="s">
        <v>253</v>
      </c>
    </row>
    <row r="380" spans="1:15" x14ac:dyDescent="0.25">
      <c r="A380" s="58" t="str">
        <f t="shared" si="5"/>
        <v>Oropharynx12</v>
      </c>
      <c r="B380" t="s">
        <v>259</v>
      </c>
      <c r="C380" t="s">
        <v>23</v>
      </c>
      <c r="D380">
        <v>12</v>
      </c>
      <c r="G380">
        <v>343</v>
      </c>
      <c r="I380">
        <v>55.029220000000002</v>
      </c>
      <c r="J380">
        <v>65.385670000000005</v>
      </c>
      <c r="K380">
        <v>51.994689999999999</v>
      </c>
      <c r="L380">
        <v>68.302409999999995</v>
      </c>
    </row>
    <row r="381" spans="1:15" x14ac:dyDescent="0.25">
      <c r="A381" s="58" t="str">
        <f t="shared" si="5"/>
        <v>Oropharynx13</v>
      </c>
      <c r="B381" t="s">
        <v>259</v>
      </c>
      <c r="C381" t="s">
        <v>23</v>
      </c>
      <c r="D381">
        <v>13</v>
      </c>
      <c r="E381" t="s">
        <v>206</v>
      </c>
      <c r="F381" t="s">
        <v>304</v>
      </c>
      <c r="G381">
        <v>350</v>
      </c>
      <c r="H381">
        <v>62</v>
      </c>
      <c r="I381">
        <v>55.085610000000003</v>
      </c>
      <c r="J381">
        <v>65.337909999999994</v>
      </c>
      <c r="K381">
        <v>52.082050000000002</v>
      </c>
      <c r="L381">
        <v>68.224630000000005</v>
      </c>
      <c r="M381">
        <v>60.381700000000002</v>
      </c>
      <c r="N381" t="s">
        <v>243</v>
      </c>
      <c r="O381" t="s">
        <v>243</v>
      </c>
    </row>
    <row r="382" spans="1:15" x14ac:dyDescent="0.25">
      <c r="A382" s="58" t="str">
        <f t="shared" si="5"/>
        <v>Oropharynx14</v>
      </c>
      <c r="B382" t="s">
        <v>259</v>
      </c>
      <c r="C382" t="s">
        <v>23</v>
      </c>
      <c r="D382">
        <v>14</v>
      </c>
      <c r="E382" t="s">
        <v>201</v>
      </c>
      <c r="F382" t="s">
        <v>184</v>
      </c>
      <c r="G382">
        <v>358</v>
      </c>
      <c r="H382">
        <v>65.363129999999998</v>
      </c>
      <c r="I382">
        <v>55.144410000000001</v>
      </c>
      <c r="J382">
        <v>65.283680000000004</v>
      </c>
      <c r="K382">
        <v>52.18074</v>
      </c>
      <c r="L382">
        <v>68.134479999999996</v>
      </c>
      <c r="M382">
        <v>60.381700000000002</v>
      </c>
      <c r="N382" t="s">
        <v>253</v>
      </c>
      <c r="O382" t="s">
        <v>243</v>
      </c>
    </row>
    <row r="383" spans="1:15" x14ac:dyDescent="0.25">
      <c r="A383" s="58" t="str">
        <f t="shared" si="5"/>
        <v>Oropharynx15</v>
      </c>
      <c r="B383" t="s">
        <v>259</v>
      </c>
      <c r="C383" t="s">
        <v>23</v>
      </c>
      <c r="D383">
        <v>15</v>
      </c>
      <c r="E383" t="s">
        <v>188</v>
      </c>
      <c r="F383" t="s">
        <v>300</v>
      </c>
      <c r="G383">
        <v>373</v>
      </c>
      <c r="H383">
        <v>61.126010000000001</v>
      </c>
      <c r="I383">
        <v>55.258150000000001</v>
      </c>
      <c r="J383">
        <v>65.184709999999995</v>
      </c>
      <c r="K383">
        <v>52.348990000000001</v>
      </c>
      <c r="L383">
        <v>67.989360000000005</v>
      </c>
      <c r="M383">
        <v>60.381700000000002</v>
      </c>
      <c r="N383" t="s">
        <v>243</v>
      </c>
      <c r="O383" t="s">
        <v>243</v>
      </c>
    </row>
    <row r="384" spans="1:15" x14ac:dyDescent="0.25">
      <c r="A384" s="58" t="str">
        <f t="shared" si="5"/>
        <v>Oropharynx16</v>
      </c>
      <c r="B384" t="s">
        <v>259</v>
      </c>
      <c r="C384" t="s">
        <v>23</v>
      </c>
      <c r="D384">
        <v>16</v>
      </c>
      <c r="E384" t="s">
        <v>200</v>
      </c>
      <c r="F384" t="s">
        <v>220</v>
      </c>
      <c r="G384">
        <v>383</v>
      </c>
      <c r="H384">
        <v>65.535250000000005</v>
      </c>
      <c r="I384">
        <v>55.328159999999997</v>
      </c>
      <c r="J384">
        <v>65.127170000000007</v>
      </c>
      <c r="K384">
        <v>52.463160000000002</v>
      </c>
      <c r="L384">
        <v>67.882260000000002</v>
      </c>
      <c r="M384">
        <v>60.381700000000002</v>
      </c>
      <c r="N384" t="s">
        <v>253</v>
      </c>
      <c r="O384" t="s">
        <v>243</v>
      </c>
    </row>
    <row r="385" spans="1:15" x14ac:dyDescent="0.25">
      <c r="A385" s="58" t="str">
        <f t="shared" si="5"/>
        <v>Oropharynx17</v>
      </c>
      <c r="B385" t="s">
        <v>259</v>
      </c>
      <c r="C385" t="s">
        <v>23</v>
      </c>
      <c r="D385">
        <v>17</v>
      </c>
      <c r="G385">
        <v>403</v>
      </c>
      <c r="I385">
        <v>55.454790000000003</v>
      </c>
      <c r="J385">
        <v>65.006100000000004</v>
      </c>
      <c r="K385">
        <v>52.661749999999998</v>
      </c>
      <c r="L385">
        <v>67.704570000000004</v>
      </c>
    </row>
    <row r="386" spans="1:15" x14ac:dyDescent="0.25">
      <c r="A386" s="58" t="str">
        <f t="shared" ref="A386:A449" si="6">CONCATENATE(C386,D386)</f>
        <v>Oropharynx18</v>
      </c>
      <c r="B386" t="s">
        <v>259</v>
      </c>
      <c r="C386" t="s">
        <v>23</v>
      </c>
      <c r="D386">
        <v>18</v>
      </c>
      <c r="E386" t="s">
        <v>204</v>
      </c>
      <c r="F386" t="s">
        <v>207</v>
      </c>
      <c r="G386">
        <v>410</v>
      </c>
      <c r="H386">
        <v>53.902439999999999</v>
      </c>
      <c r="I386">
        <v>55.498420000000003</v>
      </c>
      <c r="J386">
        <v>64.972859999999997</v>
      </c>
      <c r="K386">
        <v>52.730220000000003</v>
      </c>
      <c r="L386">
        <v>67.646929999999998</v>
      </c>
      <c r="M386">
        <v>60.381700000000002</v>
      </c>
      <c r="N386" t="s">
        <v>244</v>
      </c>
      <c r="O386" t="s">
        <v>243</v>
      </c>
    </row>
    <row r="387" spans="1:15" x14ac:dyDescent="0.25">
      <c r="A387" s="58" t="str">
        <f t="shared" si="6"/>
        <v>Oropharynx19</v>
      </c>
      <c r="B387" t="s">
        <v>259</v>
      </c>
      <c r="C387" t="s">
        <v>23</v>
      </c>
      <c r="D387">
        <v>19</v>
      </c>
      <c r="E387" t="s">
        <v>197</v>
      </c>
      <c r="F387" t="s">
        <v>221</v>
      </c>
      <c r="G387">
        <v>458</v>
      </c>
      <c r="H387">
        <v>60.698689999999999</v>
      </c>
      <c r="I387">
        <v>55.769150000000003</v>
      </c>
      <c r="J387">
        <v>64.733059999999995</v>
      </c>
      <c r="K387">
        <v>53.148859999999999</v>
      </c>
      <c r="L387">
        <v>67.260289999999998</v>
      </c>
      <c r="M387">
        <v>60.381700000000002</v>
      </c>
      <c r="N387" t="s">
        <v>243</v>
      </c>
      <c r="O387" t="s">
        <v>243</v>
      </c>
    </row>
    <row r="388" spans="1:15" x14ac:dyDescent="0.25">
      <c r="A388" s="58" t="str">
        <f t="shared" si="6"/>
        <v>Oropharynx20</v>
      </c>
      <c r="B388" t="s">
        <v>259</v>
      </c>
      <c r="C388" t="s">
        <v>23</v>
      </c>
      <c r="D388">
        <v>20</v>
      </c>
      <c r="G388">
        <v>463</v>
      </c>
      <c r="I388">
        <v>55.795270000000002</v>
      </c>
      <c r="J388">
        <v>64.710009999999997</v>
      </c>
      <c r="K388">
        <v>53.190219999999997</v>
      </c>
      <c r="L388">
        <v>67.228719999999996</v>
      </c>
    </row>
    <row r="389" spans="1:15" x14ac:dyDescent="0.25">
      <c r="A389" s="58" t="str">
        <f t="shared" si="6"/>
        <v>Oropharynx21</v>
      </c>
      <c r="B389" t="s">
        <v>259</v>
      </c>
      <c r="C389" t="s">
        <v>23</v>
      </c>
      <c r="D389">
        <v>21</v>
      </c>
      <c r="E389" t="s">
        <v>202</v>
      </c>
      <c r="F389" t="s">
        <v>219</v>
      </c>
      <c r="G389">
        <v>488</v>
      </c>
      <c r="H389">
        <v>50.409840000000003</v>
      </c>
      <c r="I389">
        <v>55.920059999999999</v>
      </c>
      <c r="J389">
        <v>64.599729999999994</v>
      </c>
      <c r="K389">
        <v>53.37968</v>
      </c>
      <c r="L389">
        <v>67.055040000000005</v>
      </c>
      <c r="M389">
        <v>60.381700000000002</v>
      </c>
      <c r="N389" t="s">
        <v>244</v>
      </c>
      <c r="O389" t="s">
        <v>244</v>
      </c>
    </row>
    <row r="390" spans="1:15" x14ac:dyDescent="0.25">
      <c r="A390" s="58" t="str">
        <f t="shared" si="6"/>
        <v>Oropharynx22</v>
      </c>
      <c r="B390" t="s">
        <v>259</v>
      </c>
      <c r="C390" t="s">
        <v>23</v>
      </c>
      <c r="D390">
        <v>22</v>
      </c>
      <c r="E390" t="s">
        <v>190</v>
      </c>
      <c r="F390" t="s">
        <v>213</v>
      </c>
      <c r="G390">
        <v>490</v>
      </c>
      <c r="H390">
        <v>39.795920000000002</v>
      </c>
      <c r="I390">
        <v>55.930129999999998</v>
      </c>
      <c r="J390">
        <v>64.59263</v>
      </c>
      <c r="K390">
        <v>53.394979999999997</v>
      </c>
      <c r="L390">
        <v>67.04419</v>
      </c>
      <c r="M390">
        <v>60.381700000000002</v>
      </c>
      <c r="N390" t="s">
        <v>244</v>
      </c>
      <c r="O390" t="s">
        <v>244</v>
      </c>
    </row>
    <row r="391" spans="1:15" x14ac:dyDescent="0.25">
      <c r="A391" s="58" t="str">
        <f t="shared" si="6"/>
        <v>Oropharynx23</v>
      </c>
      <c r="B391" t="s">
        <v>259</v>
      </c>
      <c r="C391" t="s">
        <v>23</v>
      </c>
      <c r="D391">
        <v>23</v>
      </c>
      <c r="G391">
        <v>523</v>
      </c>
      <c r="I391">
        <v>56.074190000000002</v>
      </c>
      <c r="J391">
        <v>64.458749999999995</v>
      </c>
      <c r="K391">
        <v>53.62321</v>
      </c>
      <c r="L391">
        <v>66.83578</v>
      </c>
    </row>
    <row r="392" spans="1:15" x14ac:dyDescent="0.25">
      <c r="A392" s="58" t="str">
        <f t="shared" si="6"/>
        <v>Oropharynx24</v>
      </c>
      <c r="B392" t="s">
        <v>259</v>
      </c>
      <c r="C392" t="s">
        <v>23</v>
      </c>
      <c r="D392">
        <v>24</v>
      </c>
      <c r="E392" t="s">
        <v>193</v>
      </c>
      <c r="F392" t="s">
        <v>173</v>
      </c>
      <c r="G392">
        <v>550</v>
      </c>
      <c r="H392">
        <v>63.454540000000001</v>
      </c>
      <c r="I392">
        <v>56.186750000000004</v>
      </c>
      <c r="J392">
        <v>64.359020000000001</v>
      </c>
      <c r="K392">
        <v>53.798580000000001</v>
      </c>
      <c r="L392">
        <v>66.678089999999997</v>
      </c>
      <c r="M392">
        <v>60.381700000000002</v>
      </c>
      <c r="N392" t="s">
        <v>243</v>
      </c>
      <c r="O392" t="s">
        <v>243</v>
      </c>
    </row>
    <row r="393" spans="1:15" x14ac:dyDescent="0.25">
      <c r="A393" s="58" t="str">
        <f t="shared" si="6"/>
        <v>Oropharynx25</v>
      </c>
      <c r="B393" t="s">
        <v>259</v>
      </c>
      <c r="C393" t="s">
        <v>23</v>
      </c>
      <c r="D393">
        <v>25</v>
      </c>
      <c r="G393">
        <v>583</v>
      </c>
      <c r="I393">
        <v>56.307690000000001</v>
      </c>
      <c r="J393">
        <v>64.251069999999999</v>
      </c>
      <c r="K393">
        <v>53.989400000000003</v>
      </c>
      <c r="L393">
        <v>66.501760000000004</v>
      </c>
    </row>
    <row r="394" spans="1:15" x14ac:dyDescent="0.25">
      <c r="A394" s="58" t="str">
        <f t="shared" si="6"/>
        <v>Oropharynx26</v>
      </c>
      <c r="B394" t="s">
        <v>259</v>
      </c>
      <c r="C394" t="s">
        <v>23</v>
      </c>
      <c r="D394">
        <v>26</v>
      </c>
      <c r="G394">
        <v>643</v>
      </c>
      <c r="I394">
        <v>56.506900000000002</v>
      </c>
      <c r="J394">
        <v>64.068119999999993</v>
      </c>
      <c r="K394">
        <v>54.301490000000001</v>
      </c>
      <c r="L394">
        <v>66.215190000000007</v>
      </c>
    </row>
    <row r="395" spans="1:15" x14ac:dyDescent="0.25">
      <c r="A395" s="58" t="str">
        <f t="shared" si="6"/>
        <v>Oropharynx27</v>
      </c>
      <c r="B395" t="s">
        <v>259</v>
      </c>
      <c r="C395" t="s">
        <v>23</v>
      </c>
      <c r="D395">
        <v>27</v>
      </c>
      <c r="G395">
        <v>703</v>
      </c>
      <c r="I395">
        <v>56.679690000000001</v>
      </c>
      <c r="J395">
        <v>63.913080000000001</v>
      </c>
      <c r="K395">
        <v>54.570079999999997</v>
      </c>
      <c r="L395">
        <v>65.966309999999993</v>
      </c>
    </row>
    <row r="396" spans="1:15" x14ac:dyDescent="0.25">
      <c r="A396" s="58" t="str">
        <f t="shared" si="6"/>
        <v>Oropharynx28</v>
      </c>
      <c r="B396" t="s">
        <v>259</v>
      </c>
      <c r="C396" t="s">
        <v>23</v>
      </c>
      <c r="D396">
        <v>28</v>
      </c>
      <c r="E396" t="s">
        <v>192</v>
      </c>
      <c r="F396" t="s">
        <v>185</v>
      </c>
      <c r="G396">
        <v>760</v>
      </c>
      <c r="H396">
        <v>56.973680000000002</v>
      </c>
      <c r="I396">
        <v>56.825809999999997</v>
      </c>
      <c r="J396">
        <v>63.781010000000002</v>
      </c>
      <c r="K396">
        <v>54.795990000000003</v>
      </c>
      <c r="L396">
        <v>65.757080000000002</v>
      </c>
      <c r="M396">
        <v>60.381700000000002</v>
      </c>
      <c r="N396" t="s">
        <v>243</v>
      </c>
      <c r="O396" t="s">
        <v>243</v>
      </c>
    </row>
    <row r="397" spans="1:15" x14ac:dyDescent="0.25">
      <c r="A397" s="58" t="str">
        <f t="shared" si="6"/>
        <v>Oropharynx29</v>
      </c>
      <c r="B397" t="s">
        <v>259</v>
      </c>
      <c r="C397" t="s">
        <v>23</v>
      </c>
      <c r="D397">
        <v>29</v>
      </c>
      <c r="G397">
        <v>763</v>
      </c>
      <c r="I397">
        <v>56.831769999999999</v>
      </c>
      <c r="J397">
        <v>63.774889999999999</v>
      </c>
      <c r="K397">
        <v>54.808500000000002</v>
      </c>
      <c r="L397">
        <v>65.747309999999999</v>
      </c>
    </row>
    <row r="398" spans="1:15" x14ac:dyDescent="0.25">
      <c r="A398" s="58" t="str">
        <f t="shared" si="6"/>
        <v>Oropharynx30</v>
      </c>
      <c r="B398" t="s">
        <v>259</v>
      </c>
      <c r="C398" t="s">
        <v>23</v>
      </c>
      <c r="D398">
        <v>30</v>
      </c>
      <c r="E398" t="s">
        <v>194</v>
      </c>
      <c r="F398" t="s">
        <v>174</v>
      </c>
      <c r="G398">
        <v>800</v>
      </c>
      <c r="H398">
        <v>64</v>
      </c>
      <c r="I398">
        <v>56.916739999999997</v>
      </c>
      <c r="J398">
        <v>63.697270000000003</v>
      </c>
      <c r="K398">
        <v>54.939929999999997</v>
      </c>
      <c r="L398">
        <v>65.621380000000002</v>
      </c>
      <c r="M398">
        <v>60.381700000000002</v>
      </c>
      <c r="N398" t="s">
        <v>253</v>
      </c>
      <c r="O398" t="s">
        <v>243</v>
      </c>
    </row>
    <row r="399" spans="1:15" x14ac:dyDescent="0.25">
      <c r="A399" s="58" t="str">
        <f t="shared" si="6"/>
        <v>Oropharynx31</v>
      </c>
      <c r="B399" t="s">
        <v>259</v>
      </c>
      <c r="C399" t="s">
        <v>23</v>
      </c>
      <c r="D399">
        <v>31</v>
      </c>
      <c r="G399">
        <v>823</v>
      </c>
      <c r="I399">
        <v>56.967350000000003</v>
      </c>
      <c r="J399">
        <v>63.650669999999998</v>
      </c>
      <c r="K399">
        <v>55.019170000000003</v>
      </c>
      <c r="L399">
        <v>65.552130000000005</v>
      </c>
    </row>
    <row r="400" spans="1:15" x14ac:dyDescent="0.25">
      <c r="A400" s="58" t="str">
        <f t="shared" si="6"/>
        <v>Other1</v>
      </c>
      <c r="B400" t="s">
        <v>259</v>
      </c>
      <c r="C400" t="s">
        <v>21</v>
      </c>
      <c r="D400">
        <v>1</v>
      </c>
      <c r="G400">
        <v>4487</v>
      </c>
      <c r="I400">
        <v>33.399259999999998</v>
      </c>
      <c r="J400">
        <v>36.186909999999997</v>
      </c>
      <c r="K400">
        <v>32.602290000000004</v>
      </c>
      <c r="L400">
        <v>36.99671</v>
      </c>
    </row>
    <row r="401" spans="1:15" x14ac:dyDescent="0.25">
      <c r="A401" s="58" t="str">
        <f t="shared" si="6"/>
        <v>Other2</v>
      </c>
      <c r="B401" t="s">
        <v>259</v>
      </c>
      <c r="C401" t="s">
        <v>21</v>
      </c>
      <c r="D401">
        <v>2</v>
      </c>
      <c r="E401" t="s">
        <v>195</v>
      </c>
      <c r="F401" t="s">
        <v>181</v>
      </c>
      <c r="G401">
        <v>4689</v>
      </c>
      <c r="H401">
        <v>39.859250000000003</v>
      </c>
      <c r="I401">
        <v>33.429949999999998</v>
      </c>
      <c r="J401">
        <v>36.156910000000003</v>
      </c>
      <c r="K401">
        <v>32.650289999999998</v>
      </c>
      <c r="L401">
        <v>36.949150000000003</v>
      </c>
      <c r="M401">
        <v>34.801029999999997</v>
      </c>
      <c r="N401" t="s">
        <v>253</v>
      </c>
      <c r="O401" t="s">
        <v>253</v>
      </c>
    </row>
    <row r="402" spans="1:15" x14ac:dyDescent="0.25">
      <c r="A402" s="58" t="str">
        <f t="shared" si="6"/>
        <v>Other3</v>
      </c>
      <c r="B402" t="s">
        <v>259</v>
      </c>
      <c r="C402" t="s">
        <v>21</v>
      </c>
      <c r="D402">
        <v>3</v>
      </c>
      <c r="E402" t="s">
        <v>189</v>
      </c>
      <c r="F402" t="s">
        <v>214</v>
      </c>
      <c r="G402">
        <v>5645</v>
      </c>
      <c r="H402">
        <v>33.604959999999998</v>
      </c>
      <c r="I402">
        <v>33.552169999999997</v>
      </c>
      <c r="J402">
        <v>36.037370000000003</v>
      </c>
      <c r="K402">
        <v>32.84084</v>
      </c>
      <c r="L402">
        <v>36.758789999999998</v>
      </c>
      <c r="M402">
        <v>34.801029999999997</v>
      </c>
      <c r="N402" t="s">
        <v>243</v>
      </c>
      <c r="O402" t="s">
        <v>243</v>
      </c>
    </row>
    <row r="403" spans="1:15" x14ac:dyDescent="0.25">
      <c r="A403" s="58" t="str">
        <f t="shared" si="6"/>
        <v>Other4</v>
      </c>
      <c r="B403" t="s">
        <v>259</v>
      </c>
      <c r="C403" t="s">
        <v>21</v>
      </c>
      <c r="D403">
        <v>4</v>
      </c>
      <c r="G403">
        <v>6507</v>
      </c>
      <c r="I403">
        <v>33.638179999999998</v>
      </c>
      <c r="J403">
        <v>35.952979999999997</v>
      </c>
      <c r="K403">
        <v>32.975279999999998</v>
      </c>
      <c r="L403">
        <v>36.624679999999998</v>
      </c>
    </row>
    <row r="404" spans="1:15" x14ac:dyDescent="0.25">
      <c r="A404" s="58" t="str">
        <f t="shared" si="6"/>
        <v>Other5</v>
      </c>
      <c r="B404" t="s">
        <v>259</v>
      </c>
      <c r="C404" t="s">
        <v>21</v>
      </c>
      <c r="D404">
        <v>5</v>
      </c>
      <c r="E404" t="s">
        <v>203</v>
      </c>
      <c r="F404" t="s">
        <v>216</v>
      </c>
      <c r="G404">
        <v>7052</v>
      </c>
      <c r="H404">
        <v>32.331249999999997</v>
      </c>
      <c r="I404">
        <v>33.684190000000001</v>
      </c>
      <c r="J404">
        <v>35.90775</v>
      </c>
      <c r="K404">
        <v>33.047260000000001</v>
      </c>
      <c r="L404">
        <v>36.552880000000002</v>
      </c>
      <c r="M404">
        <v>34.801029999999997</v>
      </c>
      <c r="N404" t="s">
        <v>244</v>
      </c>
      <c r="O404" t="s">
        <v>244</v>
      </c>
    </row>
    <row r="405" spans="1:15" x14ac:dyDescent="0.25">
      <c r="A405" s="58" t="str">
        <f t="shared" si="6"/>
        <v>Other6</v>
      </c>
      <c r="B405" t="s">
        <v>259</v>
      </c>
      <c r="C405" t="s">
        <v>21</v>
      </c>
      <c r="D405">
        <v>6</v>
      </c>
      <c r="E405" t="s">
        <v>196</v>
      </c>
      <c r="F405" t="s">
        <v>215</v>
      </c>
      <c r="G405">
        <v>7089</v>
      </c>
      <c r="H405">
        <v>36.239240000000002</v>
      </c>
      <c r="I405">
        <v>33.687179999999998</v>
      </c>
      <c r="J405">
        <v>35.904879999999999</v>
      </c>
      <c r="K405">
        <v>33.051960000000001</v>
      </c>
      <c r="L405">
        <v>36.54824</v>
      </c>
      <c r="M405">
        <v>34.801029999999997</v>
      </c>
      <c r="N405" t="s">
        <v>253</v>
      </c>
      <c r="O405" t="s">
        <v>243</v>
      </c>
    </row>
    <row r="406" spans="1:15" x14ac:dyDescent="0.25">
      <c r="A406" s="58" t="str">
        <f t="shared" si="6"/>
        <v>Other7</v>
      </c>
      <c r="B406" t="s">
        <v>259</v>
      </c>
      <c r="C406" t="s">
        <v>21</v>
      </c>
      <c r="D406">
        <v>7</v>
      </c>
      <c r="E406" t="s">
        <v>191</v>
      </c>
      <c r="F406" t="s">
        <v>245</v>
      </c>
      <c r="G406">
        <v>7285</v>
      </c>
      <c r="H406">
        <v>33.191490000000002</v>
      </c>
      <c r="I406">
        <v>33.702300000000001</v>
      </c>
      <c r="J406">
        <v>35.890009999999997</v>
      </c>
      <c r="K406">
        <v>33.07555</v>
      </c>
      <c r="L406">
        <v>36.524619999999999</v>
      </c>
      <c r="M406">
        <v>34.801029999999997</v>
      </c>
      <c r="N406" t="s">
        <v>244</v>
      </c>
      <c r="O406" t="s">
        <v>243</v>
      </c>
    </row>
    <row r="407" spans="1:15" x14ac:dyDescent="0.25">
      <c r="A407" s="58" t="str">
        <f t="shared" si="6"/>
        <v>Other8</v>
      </c>
      <c r="B407" t="s">
        <v>259</v>
      </c>
      <c r="C407" t="s">
        <v>21</v>
      </c>
      <c r="D407">
        <v>8</v>
      </c>
      <c r="E407" t="s">
        <v>198</v>
      </c>
      <c r="F407" t="s">
        <v>183</v>
      </c>
      <c r="G407">
        <v>8419</v>
      </c>
      <c r="H407">
        <v>35.14669</v>
      </c>
      <c r="I407">
        <v>33.779299999999999</v>
      </c>
      <c r="J407">
        <v>35.814309999999999</v>
      </c>
      <c r="K407">
        <v>33.196040000000004</v>
      </c>
      <c r="L407">
        <v>36.404400000000003</v>
      </c>
      <c r="M407">
        <v>34.801029999999997</v>
      </c>
      <c r="N407" t="s">
        <v>243</v>
      </c>
      <c r="O407" t="s">
        <v>243</v>
      </c>
    </row>
    <row r="408" spans="1:15" x14ac:dyDescent="0.25">
      <c r="A408" s="58" t="str">
        <f t="shared" si="6"/>
        <v>Other9</v>
      </c>
      <c r="B408" t="s">
        <v>259</v>
      </c>
      <c r="C408" t="s">
        <v>21</v>
      </c>
      <c r="D408">
        <v>9</v>
      </c>
      <c r="G408">
        <v>8527</v>
      </c>
      <c r="I408">
        <v>33.785829999999997</v>
      </c>
      <c r="J408">
        <v>35.80791</v>
      </c>
      <c r="K408">
        <v>33.206209999999999</v>
      </c>
      <c r="L408">
        <v>36.394269999999999</v>
      </c>
    </row>
    <row r="409" spans="1:15" x14ac:dyDescent="0.25">
      <c r="A409" s="58" t="str">
        <f t="shared" si="6"/>
        <v>Other10</v>
      </c>
      <c r="B409" t="s">
        <v>259</v>
      </c>
      <c r="C409" t="s">
        <v>21</v>
      </c>
      <c r="D409">
        <v>10</v>
      </c>
      <c r="E409" t="s">
        <v>199</v>
      </c>
      <c r="F409" t="s">
        <v>179</v>
      </c>
      <c r="G409">
        <v>8595</v>
      </c>
      <c r="H409">
        <v>33.030830000000002</v>
      </c>
      <c r="I409">
        <v>33.789839999999998</v>
      </c>
      <c r="J409">
        <v>35.803939999999997</v>
      </c>
      <c r="K409">
        <v>33.212539999999997</v>
      </c>
      <c r="L409">
        <v>36.387970000000003</v>
      </c>
      <c r="M409">
        <v>34.801029999999997</v>
      </c>
      <c r="N409" t="s">
        <v>244</v>
      </c>
      <c r="O409" t="s">
        <v>244</v>
      </c>
    </row>
    <row r="410" spans="1:15" x14ac:dyDescent="0.25">
      <c r="A410" s="58" t="str">
        <f t="shared" si="6"/>
        <v>Other11</v>
      </c>
      <c r="B410" t="s">
        <v>259</v>
      </c>
      <c r="C410" t="s">
        <v>21</v>
      </c>
      <c r="D410">
        <v>11</v>
      </c>
      <c r="E410" t="s">
        <v>205</v>
      </c>
      <c r="F410" t="s">
        <v>303</v>
      </c>
      <c r="G410">
        <v>8791</v>
      </c>
      <c r="H410">
        <v>40.97372</v>
      </c>
      <c r="I410">
        <v>33.801209999999998</v>
      </c>
      <c r="J410">
        <v>35.792749999999998</v>
      </c>
      <c r="K410">
        <v>33.230370000000001</v>
      </c>
      <c r="L410">
        <v>36.370170000000002</v>
      </c>
      <c r="M410">
        <v>34.801029999999997</v>
      </c>
      <c r="N410" t="s">
        <v>253</v>
      </c>
      <c r="O410" t="s">
        <v>253</v>
      </c>
    </row>
    <row r="411" spans="1:15" x14ac:dyDescent="0.25">
      <c r="A411" s="58" t="str">
        <f t="shared" si="6"/>
        <v>Other12</v>
      </c>
      <c r="B411" t="s">
        <v>259</v>
      </c>
      <c r="C411" t="s">
        <v>21</v>
      </c>
      <c r="D411">
        <v>12</v>
      </c>
      <c r="E411" t="s">
        <v>188</v>
      </c>
      <c r="F411" t="s">
        <v>300</v>
      </c>
      <c r="G411">
        <v>8976</v>
      </c>
      <c r="H411">
        <v>34.469700000000003</v>
      </c>
      <c r="I411">
        <v>33.811660000000003</v>
      </c>
      <c r="J411">
        <v>35.782490000000003</v>
      </c>
      <c r="K411">
        <v>33.246659999999999</v>
      </c>
      <c r="L411">
        <v>36.35389</v>
      </c>
      <c r="M411">
        <v>34.801029999999997</v>
      </c>
      <c r="N411" t="s">
        <v>243</v>
      </c>
      <c r="O411" t="s">
        <v>243</v>
      </c>
    </row>
    <row r="412" spans="1:15" x14ac:dyDescent="0.25">
      <c r="A412" s="58" t="str">
        <f t="shared" si="6"/>
        <v>Other13</v>
      </c>
      <c r="B412" t="s">
        <v>259</v>
      </c>
      <c r="C412" t="s">
        <v>21</v>
      </c>
      <c r="D412">
        <v>13</v>
      </c>
      <c r="E412" t="s">
        <v>204</v>
      </c>
      <c r="F412" t="s">
        <v>207</v>
      </c>
      <c r="G412">
        <v>9495</v>
      </c>
      <c r="H412">
        <v>36.556080000000001</v>
      </c>
      <c r="I412">
        <v>33.839190000000002</v>
      </c>
      <c r="J412">
        <v>35.755369999999999</v>
      </c>
      <c r="K412">
        <v>33.289769999999997</v>
      </c>
      <c r="L412">
        <v>36.31091</v>
      </c>
      <c r="M412">
        <v>34.801029999999997</v>
      </c>
      <c r="N412" t="s">
        <v>253</v>
      </c>
      <c r="O412" t="s">
        <v>253</v>
      </c>
    </row>
    <row r="413" spans="1:15" x14ac:dyDescent="0.25">
      <c r="A413" s="58" t="str">
        <f t="shared" si="6"/>
        <v>Other14</v>
      </c>
      <c r="B413" t="s">
        <v>259</v>
      </c>
      <c r="C413" t="s">
        <v>21</v>
      </c>
      <c r="D413">
        <v>14</v>
      </c>
      <c r="E413" t="s">
        <v>190</v>
      </c>
      <c r="F413" t="s">
        <v>213</v>
      </c>
      <c r="G413">
        <v>10007</v>
      </c>
      <c r="H413">
        <v>32.427300000000002</v>
      </c>
      <c r="I413">
        <v>33.864179999999998</v>
      </c>
      <c r="J413">
        <v>35.730780000000003</v>
      </c>
      <c r="K413">
        <v>33.32893</v>
      </c>
      <c r="L413">
        <v>36.271799999999999</v>
      </c>
      <c r="M413">
        <v>34.801029999999997</v>
      </c>
      <c r="N413" t="s">
        <v>244</v>
      </c>
      <c r="O413" t="s">
        <v>244</v>
      </c>
    </row>
    <row r="414" spans="1:15" x14ac:dyDescent="0.25">
      <c r="A414" s="58" t="str">
        <f t="shared" si="6"/>
        <v>Other15</v>
      </c>
      <c r="B414" t="s">
        <v>259</v>
      </c>
      <c r="C414" t="s">
        <v>21</v>
      </c>
      <c r="D414">
        <v>15</v>
      </c>
      <c r="G414">
        <v>10547</v>
      </c>
      <c r="I414">
        <v>33.888570000000001</v>
      </c>
      <c r="J414">
        <v>35.706710000000001</v>
      </c>
      <c r="K414">
        <v>33.367130000000003</v>
      </c>
      <c r="L414">
        <v>36.23368</v>
      </c>
    </row>
    <row r="415" spans="1:15" x14ac:dyDescent="0.25">
      <c r="A415" s="58" t="str">
        <f t="shared" si="6"/>
        <v>Other16</v>
      </c>
      <c r="B415" t="s">
        <v>259</v>
      </c>
      <c r="C415" t="s">
        <v>21</v>
      </c>
      <c r="D415">
        <v>16</v>
      </c>
      <c r="E415" t="s">
        <v>206</v>
      </c>
      <c r="F415" t="s">
        <v>304</v>
      </c>
      <c r="G415">
        <v>10593</v>
      </c>
      <c r="H415">
        <v>38.704799999999999</v>
      </c>
      <c r="I415">
        <v>33.890590000000003</v>
      </c>
      <c r="J415">
        <v>35.70478</v>
      </c>
      <c r="K415">
        <v>33.370280000000001</v>
      </c>
      <c r="L415">
        <v>36.230530000000002</v>
      </c>
      <c r="M415">
        <v>34.801029999999997</v>
      </c>
      <c r="N415" t="s">
        <v>253</v>
      </c>
      <c r="O415" t="s">
        <v>253</v>
      </c>
    </row>
    <row r="416" spans="1:15" x14ac:dyDescent="0.25">
      <c r="A416" s="58" t="str">
        <f t="shared" si="6"/>
        <v>Other17</v>
      </c>
      <c r="B416" t="s">
        <v>259</v>
      </c>
      <c r="C416" t="s">
        <v>21</v>
      </c>
      <c r="D416">
        <v>17</v>
      </c>
      <c r="E416" t="s">
        <v>200</v>
      </c>
      <c r="F416" t="s">
        <v>220</v>
      </c>
      <c r="G416">
        <v>11468</v>
      </c>
      <c r="H416">
        <v>34.51343</v>
      </c>
      <c r="I416">
        <v>33.926099999999998</v>
      </c>
      <c r="J416">
        <v>35.669750000000001</v>
      </c>
      <c r="K416">
        <v>33.425930000000001</v>
      </c>
      <c r="L416">
        <v>36.174979999999998</v>
      </c>
      <c r="M416">
        <v>34.801029999999997</v>
      </c>
      <c r="N416" t="s">
        <v>243</v>
      </c>
      <c r="O416" t="s">
        <v>243</v>
      </c>
    </row>
    <row r="417" spans="1:15" x14ac:dyDescent="0.25">
      <c r="A417" s="58" t="str">
        <f t="shared" si="6"/>
        <v>Other18</v>
      </c>
      <c r="B417" t="s">
        <v>259</v>
      </c>
      <c r="C417" t="s">
        <v>21</v>
      </c>
      <c r="D417">
        <v>18</v>
      </c>
      <c r="E417" t="s">
        <v>201</v>
      </c>
      <c r="F417" t="s">
        <v>184</v>
      </c>
      <c r="G417">
        <v>11581</v>
      </c>
      <c r="H417">
        <v>33.313189999999999</v>
      </c>
      <c r="I417">
        <v>33.930390000000003</v>
      </c>
      <c r="J417">
        <v>35.665520000000001</v>
      </c>
      <c r="K417">
        <v>33.432670000000002</v>
      </c>
      <c r="L417">
        <v>36.168259999999997</v>
      </c>
      <c r="M417">
        <v>34.801029999999997</v>
      </c>
      <c r="N417" t="s">
        <v>244</v>
      </c>
      <c r="O417" t="s">
        <v>244</v>
      </c>
    </row>
    <row r="418" spans="1:15" x14ac:dyDescent="0.25">
      <c r="A418" s="58" t="str">
        <f t="shared" si="6"/>
        <v>Other19</v>
      </c>
      <c r="B418" t="s">
        <v>259</v>
      </c>
      <c r="C418" t="s">
        <v>21</v>
      </c>
      <c r="D418">
        <v>19</v>
      </c>
      <c r="G418">
        <v>12567</v>
      </c>
      <c r="I418">
        <v>33.965359999999997</v>
      </c>
      <c r="J418">
        <v>35.631019999999999</v>
      </c>
      <c r="K418">
        <v>33.487450000000003</v>
      </c>
      <c r="L418">
        <v>36.11356</v>
      </c>
    </row>
    <row r="419" spans="1:15" x14ac:dyDescent="0.25">
      <c r="A419" s="58" t="str">
        <f t="shared" si="6"/>
        <v>Other20</v>
      </c>
      <c r="B419" t="s">
        <v>259</v>
      </c>
      <c r="C419" t="s">
        <v>21</v>
      </c>
      <c r="D419">
        <v>20</v>
      </c>
      <c r="E419" t="s">
        <v>197</v>
      </c>
      <c r="F419" t="s">
        <v>221</v>
      </c>
      <c r="G419">
        <v>13147</v>
      </c>
      <c r="H419">
        <v>32.707079999999998</v>
      </c>
      <c r="I419">
        <v>33.984090000000002</v>
      </c>
      <c r="J419">
        <v>35.612549999999999</v>
      </c>
      <c r="K419">
        <v>33.516750000000002</v>
      </c>
      <c r="L419">
        <v>36.084240000000001</v>
      </c>
      <c r="M419">
        <v>34.801029999999997</v>
      </c>
      <c r="N419" t="s">
        <v>244</v>
      </c>
      <c r="O419" t="s">
        <v>244</v>
      </c>
    </row>
    <row r="420" spans="1:15" x14ac:dyDescent="0.25">
      <c r="A420" s="58" t="str">
        <f t="shared" si="6"/>
        <v>Other21</v>
      </c>
      <c r="B420" t="s">
        <v>259</v>
      </c>
      <c r="C420" t="s">
        <v>21</v>
      </c>
      <c r="D420">
        <v>21</v>
      </c>
      <c r="E420" t="s">
        <v>202</v>
      </c>
      <c r="F420" t="s">
        <v>219</v>
      </c>
      <c r="G420">
        <v>13168</v>
      </c>
      <c r="H420">
        <v>31.728429999999999</v>
      </c>
      <c r="I420">
        <v>33.984740000000002</v>
      </c>
      <c r="J420">
        <v>35.611930000000001</v>
      </c>
      <c r="K420">
        <v>33.517780000000002</v>
      </c>
      <c r="L420">
        <v>36.083269999999999</v>
      </c>
      <c r="M420">
        <v>34.801029999999997</v>
      </c>
      <c r="N420" t="s">
        <v>244</v>
      </c>
      <c r="O420" t="s">
        <v>244</v>
      </c>
    </row>
    <row r="421" spans="1:15" x14ac:dyDescent="0.25">
      <c r="A421" s="58" t="str">
        <f t="shared" si="6"/>
        <v>Other22</v>
      </c>
      <c r="B421" t="s">
        <v>259</v>
      </c>
      <c r="C421" t="s">
        <v>21</v>
      </c>
      <c r="D421">
        <v>22</v>
      </c>
      <c r="G421">
        <v>14587</v>
      </c>
      <c r="I421">
        <v>34.025570000000002</v>
      </c>
      <c r="J421">
        <v>35.57159</v>
      </c>
      <c r="K421">
        <v>33.581809999999997</v>
      </c>
      <c r="L421">
        <v>36.019309999999997</v>
      </c>
    </row>
    <row r="422" spans="1:15" x14ac:dyDescent="0.25">
      <c r="A422" s="58" t="str">
        <f t="shared" si="6"/>
        <v>Other23</v>
      </c>
      <c r="B422" t="s">
        <v>259</v>
      </c>
      <c r="C422" t="s">
        <v>21</v>
      </c>
      <c r="D422">
        <v>23</v>
      </c>
      <c r="E422" t="s">
        <v>193</v>
      </c>
      <c r="F422" t="s">
        <v>173</v>
      </c>
      <c r="G422">
        <v>16028</v>
      </c>
      <c r="H422">
        <v>35.500369999999997</v>
      </c>
      <c r="I422">
        <v>34.061360000000001</v>
      </c>
      <c r="J422">
        <v>35.536250000000003</v>
      </c>
      <c r="K422">
        <v>33.637929999999997</v>
      </c>
      <c r="L422">
        <v>35.963279999999997</v>
      </c>
      <c r="M422">
        <v>34.801029999999997</v>
      </c>
      <c r="N422" t="s">
        <v>243</v>
      </c>
      <c r="O422" t="s">
        <v>243</v>
      </c>
    </row>
    <row r="423" spans="1:15" x14ac:dyDescent="0.25">
      <c r="A423" s="58" t="str">
        <f t="shared" si="6"/>
        <v>Other24</v>
      </c>
      <c r="B423" t="s">
        <v>259</v>
      </c>
      <c r="C423" t="s">
        <v>21</v>
      </c>
      <c r="D423">
        <v>24</v>
      </c>
      <c r="G423">
        <v>16607</v>
      </c>
      <c r="I423">
        <v>34.07441</v>
      </c>
      <c r="J423">
        <v>35.52337</v>
      </c>
      <c r="K423">
        <v>33.658389999999997</v>
      </c>
      <c r="L423">
        <v>35.942830000000001</v>
      </c>
    </row>
    <row r="424" spans="1:15" x14ac:dyDescent="0.25">
      <c r="A424" s="58" t="str">
        <f t="shared" si="6"/>
        <v>Other25</v>
      </c>
      <c r="B424" t="s">
        <v>259</v>
      </c>
      <c r="C424" t="s">
        <v>21</v>
      </c>
      <c r="D424">
        <v>25</v>
      </c>
      <c r="G424">
        <v>18627</v>
      </c>
      <c r="I424">
        <v>34.115049999999997</v>
      </c>
      <c r="J424">
        <v>35.48319</v>
      </c>
      <c r="K424">
        <v>33.722149999999999</v>
      </c>
      <c r="L424">
        <v>35.879179999999998</v>
      </c>
    </row>
    <row r="425" spans="1:15" x14ac:dyDescent="0.25">
      <c r="A425" s="58" t="str">
        <f t="shared" si="6"/>
        <v>Other26</v>
      </c>
      <c r="B425" t="s">
        <v>259</v>
      </c>
      <c r="C425" t="s">
        <v>21</v>
      </c>
      <c r="D425">
        <v>26</v>
      </c>
      <c r="G425">
        <v>20647</v>
      </c>
      <c r="I425">
        <v>34.149569999999997</v>
      </c>
      <c r="J425">
        <v>35.449039999999997</v>
      </c>
      <c r="K425">
        <v>33.776299999999999</v>
      </c>
      <c r="L425">
        <v>35.825110000000002</v>
      </c>
    </row>
    <row r="426" spans="1:15" x14ac:dyDescent="0.25">
      <c r="A426" s="58" t="str">
        <f t="shared" si="6"/>
        <v>Other27</v>
      </c>
      <c r="B426" t="s">
        <v>259</v>
      </c>
      <c r="C426" t="s">
        <v>21</v>
      </c>
      <c r="D426">
        <v>27</v>
      </c>
      <c r="E426" t="s">
        <v>192</v>
      </c>
      <c r="F426" t="s">
        <v>185</v>
      </c>
      <c r="G426">
        <v>21005</v>
      </c>
      <c r="H426">
        <v>32.711260000000003</v>
      </c>
      <c r="I426">
        <v>34.155160000000002</v>
      </c>
      <c r="J426">
        <v>35.4435</v>
      </c>
      <c r="K426">
        <v>33.785069999999997</v>
      </c>
      <c r="L426">
        <v>35.81635</v>
      </c>
      <c r="M426">
        <v>34.801029999999997</v>
      </c>
      <c r="N426" t="s">
        <v>244</v>
      </c>
      <c r="O426" t="s">
        <v>244</v>
      </c>
    </row>
    <row r="427" spans="1:15" x14ac:dyDescent="0.25">
      <c r="A427" s="58" t="str">
        <f t="shared" si="6"/>
        <v>Other28</v>
      </c>
      <c r="B427" t="s">
        <v>259</v>
      </c>
      <c r="C427" t="s">
        <v>21</v>
      </c>
      <c r="D427">
        <v>28</v>
      </c>
      <c r="G427">
        <v>22667</v>
      </c>
      <c r="I427">
        <v>34.179340000000003</v>
      </c>
      <c r="J427">
        <v>35.41957</v>
      </c>
      <c r="K427">
        <v>33.823039999999999</v>
      </c>
      <c r="L427">
        <v>35.778419999999997</v>
      </c>
    </row>
    <row r="428" spans="1:15" x14ac:dyDescent="0.25">
      <c r="A428" s="58" t="str">
        <f t="shared" si="6"/>
        <v>Other29</v>
      </c>
      <c r="B428" t="s">
        <v>259</v>
      </c>
      <c r="C428" t="s">
        <v>21</v>
      </c>
      <c r="D428">
        <v>29</v>
      </c>
      <c r="G428">
        <v>24687</v>
      </c>
      <c r="I428">
        <v>34.205390000000001</v>
      </c>
      <c r="J428">
        <v>35.393790000000003</v>
      </c>
      <c r="K428">
        <v>33.863930000000003</v>
      </c>
      <c r="L428">
        <v>35.737609999999997</v>
      </c>
    </row>
    <row r="429" spans="1:15" x14ac:dyDescent="0.25">
      <c r="A429" s="58" t="str">
        <f t="shared" si="6"/>
        <v>Other30</v>
      </c>
      <c r="B429" t="s">
        <v>259</v>
      </c>
      <c r="C429" t="s">
        <v>21</v>
      </c>
      <c r="D429">
        <v>30</v>
      </c>
      <c r="E429" t="s">
        <v>194</v>
      </c>
      <c r="F429" t="s">
        <v>174</v>
      </c>
      <c r="G429">
        <v>24889</v>
      </c>
      <c r="H429">
        <v>36.807429999999997</v>
      </c>
      <c r="I429">
        <v>34.207819999999998</v>
      </c>
      <c r="J429">
        <v>35.391390000000001</v>
      </c>
      <c r="K429">
        <v>33.867730000000002</v>
      </c>
      <c r="L429">
        <v>35.733800000000002</v>
      </c>
      <c r="M429">
        <v>34.801029999999997</v>
      </c>
      <c r="N429" t="s">
        <v>253</v>
      </c>
      <c r="O429" t="s">
        <v>253</v>
      </c>
    </row>
    <row r="430" spans="1:15" x14ac:dyDescent="0.25">
      <c r="A430" s="58" t="str">
        <f t="shared" si="6"/>
        <v>Other31</v>
      </c>
      <c r="B430" t="s">
        <v>259</v>
      </c>
      <c r="C430" t="s">
        <v>21</v>
      </c>
      <c r="D430">
        <v>31</v>
      </c>
      <c r="G430">
        <v>26707</v>
      </c>
      <c r="I430">
        <v>34.228409999999997</v>
      </c>
      <c r="J430">
        <v>35.370989999999999</v>
      </c>
      <c r="K430">
        <v>33.900060000000003</v>
      </c>
      <c r="L430">
        <v>35.701500000000003</v>
      </c>
    </row>
    <row r="431" spans="1:15" x14ac:dyDescent="0.25">
      <c r="A431" s="58" t="str">
        <f t="shared" si="6"/>
        <v>Other head and neck1</v>
      </c>
      <c r="B431" t="s">
        <v>259</v>
      </c>
      <c r="C431" t="s">
        <v>22</v>
      </c>
      <c r="D431">
        <v>1</v>
      </c>
      <c r="G431">
        <v>84</v>
      </c>
      <c r="I431">
        <v>21.465779999999999</v>
      </c>
      <c r="J431">
        <v>41.374510000000001</v>
      </c>
      <c r="K431">
        <v>16.164200000000001</v>
      </c>
      <c r="L431">
        <v>47.429340000000003</v>
      </c>
    </row>
    <row r="432" spans="1:15" x14ac:dyDescent="0.25">
      <c r="A432" s="58" t="str">
        <f t="shared" si="6"/>
        <v>Other head and neck2</v>
      </c>
      <c r="B432" t="s">
        <v>259</v>
      </c>
      <c r="C432" t="s">
        <v>22</v>
      </c>
      <c r="D432">
        <v>2</v>
      </c>
      <c r="E432" t="s">
        <v>189</v>
      </c>
      <c r="F432" t="s">
        <v>214</v>
      </c>
      <c r="G432">
        <v>87</v>
      </c>
      <c r="H432">
        <v>43.678159999999998</v>
      </c>
      <c r="I432">
        <v>21.621420000000001</v>
      </c>
      <c r="J432">
        <v>41.200290000000003</v>
      </c>
      <c r="K432">
        <v>16.43573</v>
      </c>
      <c r="L432">
        <v>47.107849999999999</v>
      </c>
      <c r="M432">
        <v>31.787299999999998</v>
      </c>
      <c r="N432" t="s">
        <v>253</v>
      </c>
      <c r="O432" t="s">
        <v>243</v>
      </c>
    </row>
    <row r="433" spans="1:15" x14ac:dyDescent="0.25">
      <c r="A433" s="58" t="str">
        <f t="shared" si="6"/>
        <v>Other head and neck3</v>
      </c>
      <c r="B433" t="s">
        <v>259</v>
      </c>
      <c r="C433" t="s">
        <v>22</v>
      </c>
      <c r="D433">
        <v>3</v>
      </c>
      <c r="E433" t="s">
        <v>195</v>
      </c>
      <c r="F433" t="s">
        <v>181</v>
      </c>
      <c r="G433">
        <v>94</v>
      </c>
      <c r="H433">
        <v>37.23404</v>
      </c>
      <c r="I433">
        <v>22.006</v>
      </c>
      <c r="J433">
        <v>40.878360000000001</v>
      </c>
      <c r="K433">
        <v>17.079419999999999</v>
      </c>
      <c r="L433">
        <v>46.590470000000003</v>
      </c>
      <c r="M433">
        <v>31.787299999999998</v>
      </c>
      <c r="N433" t="s">
        <v>243</v>
      </c>
      <c r="O433" t="s">
        <v>243</v>
      </c>
    </row>
    <row r="434" spans="1:15" x14ac:dyDescent="0.25">
      <c r="A434" s="58" t="str">
        <f t="shared" si="6"/>
        <v>Other head and neck4</v>
      </c>
      <c r="B434" t="s">
        <v>259</v>
      </c>
      <c r="C434" t="s">
        <v>22</v>
      </c>
      <c r="D434">
        <v>4</v>
      </c>
      <c r="E434" t="s">
        <v>196</v>
      </c>
      <c r="F434" t="s">
        <v>215</v>
      </c>
      <c r="G434">
        <v>101</v>
      </c>
      <c r="H434">
        <v>36.633659999999999</v>
      </c>
      <c r="I434">
        <v>22.35727</v>
      </c>
      <c r="J434">
        <v>40.532490000000003</v>
      </c>
      <c r="K434">
        <v>17.547370000000001</v>
      </c>
      <c r="L434">
        <v>46.092410000000001</v>
      </c>
      <c r="M434">
        <v>31.787299999999998</v>
      </c>
      <c r="N434" t="s">
        <v>243</v>
      </c>
      <c r="O434" t="s">
        <v>243</v>
      </c>
    </row>
    <row r="435" spans="1:15" x14ac:dyDescent="0.25">
      <c r="A435" s="58" t="str">
        <f t="shared" si="6"/>
        <v>Other head and neck5</v>
      </c>
      <c r="B435" t="s">
        <v>259</v>
      </c>
      <c r="C435" t="s">
        <v>22</v>
      </c>
      <c r="D435">
        <v>5</v>
      </c>
      <c r="G435">
        <v>114</v>
      </c>
      <c r="I435">
        <v>22.94876</v>
      </c>
      <c r="J435">
        <v>40.065190000000001</v>
      </c>
      <c r="K435">
        <v>18.427389999999999</v>
      </c>
      <c r="L435">
        <v>45.253900000000002</v>
      </c>
    </row>
    <row r="436" spans="1:15" x14ac:dyDescent="0.25">
      <c r="A436" s="58" t="str">
        <f t="shared" si="6"/>
        <v>Other head and neck6</v>
      </c>
      <c r="B436" t="s">
        <v>259</v>
      </c>
      <c r="C436" t="s">
        <v>22</v>
      </c>
      <c r="D436">
        <v>6</v>
      </c>
      <c r="E436" t="s">
        <v>191</v>
      </c>
      <c r="F436" t="s">
        <v>245</v>
      </c>
      <c r="G436">
        <v>124</v>
      </c>
      <c r="H436">
        <v>38.709679999999999</v>
      </c>
      <c r="I436">
        <v>23.338920000000002</v>
      </c>
      <c r="J436">
        <v>39.728299999999997</v>
      </c>
      <c r="K436">
        <v>18.90587</v>
      </c>
      <c r="L436">
        <v>44.69838</v>
      </c>
      <c r="M436">
        <v>31.787299999999998</v>
      </c>
      <c r="N436" t="s">
        <v>243</v>
      </c>
      <c r="O436" t="s">
        <v>243</v>
      </c>
    </row>
    <row r="437" spans="1:15" x14ac:dyDescent="0.25">
      <c r="A437" s="58" t="str">
        <f t="shared" si="6"/>
        <v>Other head and neck7</v>
      </c>
      <c r="B437" t="s">
        <v>259</v>
      </c>
      <c r="C437" t="s">
        <v>22</v>
      </c>
      <c r="D437">
        <v>7</v>
      </c>
      <c r="E437" t="s">
        <v>203</v>
      </c>
      <c r="F437" t="s">
        <v>216</v>
      </c>
      <c r="G437">
        <v>129</v>
      </c>
      <c r="H437">
        <v>35.658920000000002</v>
      </c>
      <c r="I437">
        <v>23.484490000000001</v>
      </c>
      <c r="J437">
        <v>39.555030000000002</v>
      </c>
      <c r="K437">
        <v>19.174340000000001</v>
      </c>
      <c r="L437">
        <v>44.439959999999999</v>
      </c>
      <c r="M437">
        <v>31.787299999999998</v>
      </c>
      <c r="N437" t="s">
        <v>243</v>
      </c>
      <c r="O437" t="s">
        <v>243</v>
      </c>
    </row>
    <row r="438" spans="1:15" x14ac:dyDescent="0.25">
      <c r="A438" s="58" t="str">
        <f t="shared" si="6"/>
        <v>Other head and neck8</v>
      </c>
      <c r="B438" t="s">
        <v>259</v>
      </c>
      <c r="C438" t="s">
        <v>22</v>
      </c>
      <c r="D438">
        <v>8</v>
      </c>
      <c r="E438" t="s">
        <v>198</v>
      </c>
      <c r="F438" t="s">
        <v>183</v>
      </c>
      <c r="G438">
        <v>130</v>
      </c>
      <c r="H438">
        <v>25.384609999999999</v>
      </c>
      <c r="I438">
        <v>23.51369</v>
      </c>
      <c r="J438">
        <v>39.556049999999999</v>
      </c>
      <c r="K438">
        <v>19.256309999999999</v>
      </c>
      <c r="L438">
        <v>44.393929999999997</v>
      </c>
      <c r="M438">
        <v>31.787299999999998</v>
      </c>
      <c r="N438" t="s">
        <v>243</v>
      </c>
      <c r="O438" t="s">
        <v>243</v>
      </c>
    </row>
    <row r="439" spans="1:15" x14ac:dyDescent="0.25">
      <c r="A439" s="58" t="str">
        <f t="shared" si="6"/>
        <v>Other head and neck9</v>
      </c>
      <c r="B439" t="s">
        <v>259</v>
      </c>
      <c r="C439" t="s">
        <v>22</v>
      </c>
      <c r="D439">
        <v>9</v>
      </c>
      <c r="E439" t="s">
        <v>199</v>
      </c>
      <c r="F439" t="s">
        <v>179</v>
      </c>
      <c r="G439">
        <v>132</v>
      </c>
      <c r="H439">
        <v>37.121209999999998</v>
      </c>
      <c r="I439">
        <v>23.594580000000001</v>
      </c>
      <c r="J439">
        <v>39.478789999999996</v>
      </c>
      <c r="K439">
        <v>19.300419999999999</v>
      </c>
      <c r="L439">
        <v>44.304090000000002</v>
      </c>
      <c r="M439">
        <v>31.787299999999998</v>
      </c>
      <c r="N439" t="s">
        <v>243</v>
      </c>
      <c r="O439" t="s">
        <v>243</v>
      </c>
    </row>
    <row r="440" spans="1:15" x14ac:dyDescent="0.25">
      <c r="A440" s="58" t="str">
        <f t="shared" si="6"/>
        <v>Other head and neck10</v>
      </c>
      <c r="B440" t="s">
        <v>259</v>
      </c>
      <c r="C440" t="s">
        <v>22</v>
      </c>
      <c r="D440">
        <v>10</v>
      </c>
      <c r="G440">
        <v>144</v>
      </c>
      <c r="I440">
        <v>23.938680000000002</v>
      </c>
      <c r="J440">
        <v>39.179110000000001</v>
      </c>
      <c r="K440">
        <v>19.831489999999999</v>
      </c>
      <c r="L440">
        <v>43.732559999999999</v>
      </c>
    </row>
    <row r="441" spans="1:15" x14ac:dyDescent="0.25">
      <c r="A441" s="58" t="str">
        <f t="shared" si="6"/>
        <v>Other head and neck11</v>
      </c>
      <c r="B441" t="s">
        <v>259</v>
      </c>
      <c r="C441" t="s">
        <v>22</v>
      </c>
      <c r="D441">
        <v>11</v>
      </c>
      <c r="E441" t="s">
        <v>188</v>
      </c>
      <c r="F441" t="s">
        <v>300</v>
      </c>
      <c r="G441">
        <v>150</v>
      </c>
      <c r="H441">
        <v>31.33333</v>
      </c>
      <c r="I441">
        <v>24.11422</v>
      </c>
      <c r="J441">
        <v>39.034799999999997</v>
      </c>
      <c r="K441">
        <v>20.092269999999999</v>
      </c>
      <c r="L441">
        <v>43.520699999999998</v>
      </c>
      <c r="M441">
        <v>31.787299999999998</v>
      </c>
      <c r="N441" t="s">
        <v>243</v>
      </c>
      <c r="O441" t="s">
        <v>243</v>
      </c>
    </row>
    <row r="442" spans="1:15" x14ac:dyDescent="0.25">
      <c r="A442" s="58" t="str">
        <f t="shared" si="6"/>
        <v>Other head and neck12</v>
      </c>
      <c r="B442" t="s">
        <v>259</v>
      </c>
      <c r="C442" t="s">
        <v>22</v>
      </c>
      <c r="D442">
        <v>12</v>
      </c>
      <c r="E442" t="s">
        <v>201</v>
      </c>
      <c r="F442" t="s">
        <v>184</v>
      </c>
      <c r="G442">
        <v>154</v>
      </c>
      <c r="H442">
        <v>26.623380000000001</v>
      </c>
      <c r="I442">
        <v>24.210519999999999</v>
      </c>
      <c r="J442">
        <v>38.922319999999999</v>
      </c>
      <c r="K442">
        <v>20.239789999999999</v>
      </c>
      <c r="L442">
        <v>43.367100000000001</v>
      </c>
      <c r="M442">
        <v>31.787299999999998</v>
      </c>
      <c r="N442" t="s">
        <v>243</v>
      </c>
      <c r="O442" t="s">
        <v>243</v>
      </c>
    </row>
    <row r="443" spans="1:15" x14ac:dyDescent="0.25">
      <c r="A443" s="58" t="str">
        <f t="shared" si="6"/>
        <v>Other head and neck13</v>
      </c>
      <c r="B443" t="s">
        <v>259</v>
      </c>
      <c r="C443" t="s">
        <v>22</v>
      </c>
      <c r="D443">
        <v>13</v>
      </c>
      <c r="E443" t="s">
        <v>190</v>
      </c>
      <c r="F443" t="s">
        <v>213</v>
      </c>
      <c r="G443">
        <v>158</v>
      </c>
      <c r="H443">
        <v>22.78481</v>
      </c>
      <c r="I443">
        <v>24.306290000000001</v>
      </c>
      <c r="J443">
        <v>38.851979999999998</v>
      </c>
      <c r="K443">
        <v>20.381979999999999</v>
      </c>
      <c r="L443">
        <v>43.221559999999997</v>
      </c>
      <c r="M443">
        <v>31.787299999999998</v>
      </c>
      <c r="N443" t="s">
        <v>244</v>
      </c>
      <c r="O443" t="s">
        <v>243</v>
      </c>
    </row>
    <row r="444" spans="1:15" x14ac:dyDescent="0.25">
      <c r="A444" s="58" t="str">
        <f t="shared" si="6"/>
        <v>Other head and neck14</v>
      </c>
      <c r="B444" t="s">
        <v>259</v>
      </c>
      <c r="C444" t="s">
        <v>22</v>
      </c>
      <c r="D444">
        <v>14</v>
      </c>
      <c r="E444" t="s">
        <v>197</v>
      </c>
      <c r="F444" t="s">
        <v>221</v>
      </c>
      <c r="G444">
        <v>170</v>
      </c>
      <c r="H444">
        <v>33.529409999999999</v>
      </c>
      <c r="I444">
        <v>24.592680000000001</v>
      </c>
      <c r="J444">
        <v>38.60501</v>
      </c>
      <c r="K444">
        <v>20.780850000000001</v>
      </c>
      <c r="L444">
        <v>42.811030000000002</v>
      </c>
      <c r="M444">
        <v>31.787299999999998</v>
      </c>
      <c r="N444" t="s">
        <v>243</v>
      </c>
      <c r="O444" t="s">
        <v>243</v>
      </c>
    </row>
    <row r="445" spans="1:15" x14ac:dyDescent="0.25">
      <c r="A445" s="58" t="str">
        <f t="shared" si="6"/>
        <v>Other head and neck15</v>
      </c>
      <c r="B445" t="s">
        <v>259</v>
      </c>
      <c r="C445" t="s">
        <v>22</v>
      </c>
      <c r="D445">
        <v>15</v>
      </c>
      <c r="E445" t="s">
        <v>205</v>
      </c>
      <c r="F445" t="s">
        <v>303</v>
      </c>
      <c r="G445">
        <v>174</v>
      </c>
      <c r="H445">
        <v>47.701149999999998</v>
      </c>
      <c r="I445">
        <v>24.688549999999999</v>
      </c>
      <c r="J445">
        <v>38.50712</v>
      </c>
      <c r="K445">
        <v>20.905819999999999</v>
      </c>
      <c r="L445">
        <v>42.683610000000002</v>
      </c>
      <c r="M445">
        <v>31.787299999999998</v>
      </c>
      <c r="N445" t="s">
        <v>253</v>
      </c>
      <c r="O445" t="s">
        <v>253</v>
      </c>
    </row>
    <row r="446" spans="1:15" x14ac:dyDescent="0.25">
      <c r="A446" s="58" t="str">
        <f t="shared" si="6"/>
        <v>Other head and neck16</v>
      </c>
      <c r="B446" t="s">
        <v>259</v>
      </c>
      <c r="C446" t="s">
        <v>22</v>
      </c>
      <c r="D446">
        <v>16</v>
      </c>
      <c r="G446">
        <v>174</v>
      </c>
      <c r="I446">
        <v>24.688549999999999</v>
      </c>
      <c r="J446">
        <v>38.50712</v>
      </c>
      <c r="K446">
        <v>20.905819999999999</v>
      </c>
      <c r="L446">
        <v>42.683610000000002</v>
      </c>
    </row>
    <row r="447" spans="1:15" x14ac:dyDescent="0.25">
      <c r="A447" s="58" t="str">
        <f t="shared" si="6"/>
        <v>Other head and neck17</v>
      </c>
      <c r="B447" t="s">
        <v>259</v>
      </c>
      <c r="C447" t="s">
        <v>22</v>
      </c>
      <c r="D447">
        <v>17</v>
      </c>
      <c r="E447" t="s">
        <v>204</v>
      </c>
      <c r="F447" t="s">
        <v>207</v>
      </c>
      <c r="G447">
        <v>177</v>
      </c>
      <c r="H447">
        <v>27.683620000000001</v>
      </c>
      <c r="I447">
        <v>24.739170000000001</v>
      </c>
      <c r="J447">
        <v>38.456690000000002</v>
      </c>
      <c r="K447">
        <v>21.009399999999999</v>
      </c>
      <c r="L447">
        <v>42.597610000000003</v>
      </c>
      <c r="M447">
        <v>31.787299999999998</v>
      </c>
      <c r="N447" t="s">
        <v>243</v>
      </c>
      <c r="O447" t="s">
        <v>243</v>
      </c>
    </row>
    <row r="448" spans="1:15" x14ac:dyDescent="0.25">
      <c r="A448" s="58" t="str">
        <f t="shared" si="6"/>
        <v>Other head and neck18</v>
      </c>
      <c r="B448" t="s">
        <v>259</v>
      </c>
      <c r="C448" t="s">
        <v>22</v>
      </c>
      <c r="D448">
        <v>18</v>
      </c>
      <c r="E448" t="s">
        <v>206</v>
      </c>
      <c r="F448" t="s">
        <v>304</v>
      </c>
      <c r="G448">
        <v>193</v>
      </c>
      <c r="H448">
        <v>42.487050000000004</v>
      </c>
      <c r="I448">
        <v>25.040040000000001</v>
      </c>
      <c r="J448">
        <v>38.193739999999998</v>
      </c>
      <c r="K448">
        <v>21.452729999999999</v>
      </c>
      <c r="L448">
        <v>42.137990000000002</v>
      </c>
      <c r="M448">
        <v>31.787299999999998</v>
      </c>
      <c r="N448" t="s">
        <v>253</v>
      </c>
      <c r="O448" t="s">
        <v>253</v>
      </c>
    </row>
    <row r="449" spans="1:15" x14ac:dyDescent="0.25">
      <c r="A449" s="58" t="str">
        <f t="shared" si="6"/>
        <v>Other head and neck19</v>
      </c>
      <c r="B449" t="s">
        <v>259</v>
      </c>
      <c r="C449" t="s">
        <v>22</v>
      </c>
      <c r="D449">
        <v>19</v>
      </c>
      <c r="E449" t="s">
        <v>200</v>
      </c>
      <c r="F449" t="s">
        <v>220</v>
      </c>
      <c r="G449">
        <v>194</v>
      </c>
      <c r="H449">
        <v>28.86598</v>
      </c>
      <c r="I449">
        <v>25.057310000000001</v>
      </c>
      <c r="J449">
        <v>38.164259999999999</v>
      </c>
      <c r="K449">
        <v>21.484670000000001</v>
      </c>
      <c r="L449">
        <v>42.112810000000003</v>
      </c>
      <c r="M449">
        <v>31.787299999999998</v>
      </c>
      <c r="N449" t="s">
        <v>243</v>
      </c>
      <c r="O449" t="s">
        <v>243</v>
      </c>
    </row>
    <row r="450" spans="1:15" x14ac:dyDescent="0.25">
      <c r="A450" s="58" t="str">
        <f t="shared" ref="A450:A513" si="7">CONCATENATE(C450,D450)</f>
        <v>Other head and neck20</v>
      </c>
      <c r="B450" t="s">
        <v>259</v>
      </c>
      <c r="C450" t="s">
        <v>22</v>
      </c>
      <c r="D450">
        <v>20</v>
      </c>
      <c r="G450">
        <v>204</v>
      </c>
      <c r="I450">
        <v>25.227630000000001</v>
      </c>
      <c r="J450">
        <v>38.025359999999999</v>
      </c>
      <c r="K450">
        <v>21.735710000000001</v>
      </c>
      <c r="L450">
        <v>41.857999999999997</v>
      </c>
    </row>
    <row r="451" spans="1:15" x14ac:dyDescent="0.25">
      <c r="A451" s="58" t="str">
        <f t="shared" si="7"/>
        <v>Other head and neck21</v>
      </c>
      <c r="B451" t="s">
        <v>259</v>
      </c>
      <c r="C451" t="s">
        <v>22</v>
      </c>
      <c r="D451">
        <v>21</v>
      </c>
      <c r="G451">
        <v>234</v>
      </c>
      <c r="I451">
        <v>25.683019999999999</v>
      </c>
      <c r="J451">
        <v>37.606529999999999</v>
      </c>
      <c r="K451">
        <v>22.398610000000001</v>
      </c>
      <c r="L451">
        <v>41.191299999999998</v>
      </c>
    </row>
    <row r="452" spans="1:15" x14ac:dyDescent="0.25">
      <c r="A452" s="58" t="str">
        <f t="shared" si="7"/>
        <v>Other head and neck22</v>
      </c>
      <c r="B452" t="s">
        <v>259</v>
      </c>
      <c r="C452" t="s">
        <v>22</v>
      </c>
      <c r="D452">
        <v>22</v>
      </c>
      <c r="E452" t="s">
        <v>202</v>
      </c>
      <c r="F452" t="s">
        <v>219</v>
      </c>
      <c r="G452">
        <v>257</v>
      </c>
      <c r="H452">
        <v>23.735410000000002</v>
      </c>
      <c r="I452">
        <v>25.9633</v>
      </c>
      <c r="J452">
        <v>37.347580000000001</v>
      </c>
      <c r="K452">
        <v>22.830559999999998</v>
      </c>
      <c r="L452">
        <v>40.758780000000002</v>
      </c>
      <c r="M452">
        <v>31.787299999999998</v>
      </c>
      <c r="N452" t="s">
        <v>244</v>
      </c>
      <c r="O452" t="s">
        <v>243</v>
      </c>
    </row>
    <row r="453" spans="1:15" x14ac:dyDescent="0.25">
      <c r="A453" s="58" t="str">
        <f t="shared" si="7"/>
        <v>Other head and neck23</v>
      </c>
      <c r="B453" t="s">
        <v>259</v>
      </c>
      <c r="C453" t="s">
        <v>22</v>
      </c>
      <c r="D453">
        <v>23</v>
      </c>
      <c r="G453">
        <v>264</v>
      </c>
      <c r="I453">
        <v>26.043520000000001</v>
      </c>
      <c r="J453">
        <v>37.286029999999997</v>
      </c>
      <c r="K453">
        <v>22.947379999999999</v>
      </c>
      <c r="L453">
        <v>40.638910000000003</v>
      </c>
    </row>
    <row r="454" spans="1:15" x14ac:dyDescent="0.25">
      <c r="A454" s="58" t="str">
        <f t="shared" si="7"/>
        <v>Other head and neck24</v>
      </c>
      <c r="B454" t="s">
        <v>259</v>
      </c>
      <c r="C454" t="s">
        <v>22</v>
      </c>
      <c r="D454">
        <v>24</v>
      </c>
      <c r="E454" t="s">
        <v>193</v>
      </c>
      <c r="F454" t="s">
        <v>173</v>
      </c>
      <c r="G454">
        <v>280</v>
      </c>
      <c r="H454">
        <v>26.428570000000001</v>
      </c>
      <c r="I454">
        <v>26.210830000000001</v>
      </c>
      <c r="J454">
        <v>37.121670000000002</v>
      </c>
      <c r="K454">
        <v>23.219439999999999</v>
      </c>
      <c r="L454">
        <v>40.371929999999999</v>
      </c>
      <c r="M454">
        <v>31.787299999999998</v>
      </c>
      <c r="N454" t="s">
        <v>243</v>
      </c>
      <c r="O454" t="s">
        <v>243</v>
      </c>
    </row>
    <row r="455" spans="1:15" x14ac:dyDescent="0.25">
      <c r="A455" s="58" t="str">
        <f t="shared" si="7"/>
        <v>Other head and neck25</v>
      </c>
      <c r="B455" t="s">
        <v>259</v>
      </c>
      <c r="C455" t="s">
        <v>22</v>
      </c>
      <c r="D455">
        <v>25</v>
      </c>
      <c r="G455">
        <v>294</v>
      </c>
      <c r="I455">
        <v>26.347860000000001</v>
      </c>
      <c r="J455">
        <v>37.000779999999999</v>
      </c>
      <c r="K455">
        <v>23.417470000000002</v>
      </c>
      <c r="L455">
        <v>40.16863</v>
      </c>
    </row>
    <row r="456" spans="1:15" x14ac:dyDescent="0.25">
      <c r="A456" s="58" t="str">
        <f t="shared" si="7"/>
        <v>Other head and neck26</v>
      </c>
      <c r="B456" t="s">
        <v>259</v>
      </c>
      <c r="C456" t="s">
        <v>22</v>
      </c>
      <c r="D456">
        <v>26</v>
      </c>
      <c r="E456" t="s">
        <v>194</v>
      </c>
      <c r="F456" t="s">
        <v>174</v>
      </c>
      <c r="G456">
        <v>317</v>
      </c>
      <c r="H456">
        <v>28.391169999999999</v>
      </c>
      <c r="I456">
        <v>26.556799999999999</v>
      </c>
      <c r="J456">
        <v>36.813339999999997</v>
      </c>
      <c r="K456">
        <v>23.722259999999999</v>
      </c>
      <c r="L456">
        <v>39.868360000000003</v>
      </c>
      <c r="M456">
        <v>31.787299999999998</v>
      </c>
      <c r="N456" t="s">
        <v>243</v>
      </c>
      <c r="O456" t="s">
        <v>243</v>
      </c>
    </row>
    <row r="457" spans="1:15" x14ac:dyDescent="0.25">
      <c r="A457" s="58" t="str">
        <f t="shared" si="7"/>
        <v>Other head and neck27</v>
      </c>
      <c r="B457" t="s">
        <v>259</v>
      </c>
      <c r="C457" t="s">
        <v>22</v>
      </c>
      <c r="D457">
        <v>27</v>
      </c>
      <c r="G457">
        <v>324</v>
      </c>
      <c r="I457">
        <v>26.613800000000001</v>
      </c>
      <c r="J457">
        <v>36.754809999999999</v>
      </c>
      <c r="K457">
        <v>23.811540000000001</v>
      </c>
      <c r="L457">
        <v>39.774769999999997</v>
      </c>
    </row>
    <row r="458" spans="1:15" x14ac:dyDescent="0.25">
      <c r="A458" s="58" t="str">
        <f t="shared" si="7"/>
        <v>Other head and neck28</v>
      </c>
      <c r="B458" t="s">
        <v>259</v>
      </c>
      <c r="C458" t="s">
        <v>22</v>
      </c>
      <c r="D458">
        <v>28</v>
      </c>
      <c r="G458">
        <v>354</v>
      </c>
      <c r="I458">
        <v>26.84686</v>
      </c>
      <c r="J458">
        <v>36.548900000000003</v>
      </c>
      <c r="K458">
        <v>24.14986</v>
      </c>
      <c r="L458">
        <v>39.435459999999999</v>
      </c>
    </row>
    <row r="459" spans="1:15" x14ac:dyDescent="0.25">
      <c r="A459" s="58" t="str">
        <f t="shared" si="7"/>
        <v>Other head and neck29</v>
      </c>
      <c r="B459" t="s">
        <v>259</v>
      </c>
      <c r="C459" t="s">
        <v>22</v>
      </c>
      <c r="D459">
        <v>29</v>
      </c>
      <c r="E459" t="s">
        <v>192</v>
      </c>
      <c r="F459" t="s">
        <v>185</v>
      </c>
      <c r="G459">
        <v>364</v>
      </c>
      <c r="H459">
        <v>31.318680000000001</v>
      </c>
      <c r="I459">
        <v>26.916930000000001</v>
      </c>
      <c r="J459">
        <v>36.48227</v>
      </c>
      <c r="K459">
        <v>24.256920000000001</v>
      </c>
      <c r="L459">
        <v>39.323560000000001</v>
      </c>
      <c r="M459">
        <v>31.787299999999998</v>
      </c>
      <c r="N459" t="s">
        <v>243</v>
      </c>
      <c r="O459" t="s">
        <v>243</v>
      </c>
    </row>
    <row r="460" spans="1:15" x14ac:dyDescent="0.25">
      <c r="A460" s="58" t="str">
        <f t="shared" si="7"/>
        <v>Other head and neck30</v>
      </c>
      <c r="B460" t="s">
        <v>259</v>
      </c>
      <c r="C460" t="s">
        <v>22</v>
      </c>
      <c r="D460">
        <v>30</v>
      </c>
      <c r="G460">
        <v>384</v>
      </c>
      <c r="I460">
        <v>27.044730000000001</v>
      </c>
      <c r="J460">
        <v>36.362479999999998</v>
      </c>
      <c r="K460">
        <v>24.46264</v>
      </c>
      <c r="L460">
        <v>39.128039999999999</v>
      </c>
    </row>
    <row r="461" spans="1:15" x14ac:dyDescent="0.25">
      <c r="A461" s="58" t="str">
        <f t="shared" si="7"/>
        <v>Ovary1</v>
      </c>
      <c r="B461" t="s">
        <v>259</v>
      </c>
      <c r="C461" t="s">
        <v>8</v>
      </c>
      <c r="D461">
        <v>1</v>
      </c>
      <c r="G461">
        <v>416</v>
      </c>
      <c r="I461">
        <v>48.601309999999998</v>
      </c>
      <c r="J461">
        <v>58.186129999999999</v>
      </c>
      <c r="K461">
        <v>45.826880000000003</v>
      </c>
      <c r="L461">
        <v>60.931559999999998</v>
      </c>
    </row>
    <row r="462" spans="1:15" x14ac:dyDescent="0.25">
      <c r="A462" s="58" t="str">
        <f t="shared" si="7"/>
        <v>Ovary2</v>
      </c>
      <c r="B462" t="s">
        <v>259</v>
      </c>
      <c r="C462" t="s">
        <v>8</v>
      </c>
      <c r="D462">
        <v>2</v>
      </c>
      <c r="E462" t="s">
        <v>195</v>
      </c>
      <c r="F462" t="s">
        <v>181</v>
      </c>
      <c r="G462">
        <v>437</v>
      </c>
      <c r="H462">
        <v>51.716250000000002</v>
      </c>
      <c r="I462">
        <v>48.726100000000002</v>
      </c>
      <c r="J462">
        <v>58.078279999999999</v>
      </c>
      <c r="K462">
        <v>46.021239999999999</v>
      </c>
      <c r="L462">
        <v>60.755040000000001</v>
      </c>
      <c r="M462">
        <v>53.523139999999998</v>
      </c>
      <c r="N462" t="s">
        <v>243</v>
      </c>
      <c r="O462" t="s">
        <v>243</v>
      </c>
    </row>
    <row r="463" spans="1:15" x14ac:dyDescent="0.25">
      <c r="A463" s="58" t="str">
        <f t="shared" si="7"/>
        <v>Ovary3</v>
      </c>
      <c r="B463" t="s">
        <v>259</v>
      </c>
      <c r="C463" t="s">
        <v>8</v>
      </c>
      <c r="D463">
        <v>3</v>
      </c>
      <c r="E463" t="s">
        <v>189</v>
      </c>
      <c r="F463" t="s">
        <v>214</v>
      </c>
      <c r="G463">
        <v>574</v>
      </c>
      <c r="H463">
        <v>55.574910000000003</v>
      </c>
      <c r="I463">
        <v>49.3489</v>
      </c>
      <c r="J463">
        <v>57.51005</v>
      </c>
      <c r="K463">
        <v>46.988970000000002</v>
      </c>
      <c r="L463">
        <v>59.849299999999999</v>
      </c>
      <c r="M463">
        <v>53.523139999999998</v>
      </c>
      <c r="N463" t="s">
        <v>243</v>
      </c>
      <c r="O463" t="s">
        <v>243</v>
      </c>
    </row>
    <row r="464" spans="1:15" x14ac:dyDescent="0.25">
      <c r="A464" s="58" t="str">
        <f t="shared" si="7"/>
        <v>Ovary4</v>
      </c>
      <c r="B464" t="s">
        <v>259</v>
      </c>
      <c r="C464" t="s">
        <v>8</v>
      </c>
      <c r="D464">
        <v>4</v>
      </c>
      <c r="G464">
        <v>626</v>
      </c>
      <c r="I464">
        <v>49.531550000000003</v>
      </c>
      <c r="J464">
        <v>57.343850000000003</v>
      </c>
      <c r="K464">
        <v>47.272840000000002</v>
      </c>
      <c r="L464">
        <v>59.580820000000003</v>
      </c>
    </row>
    <row r="465" spans="1:15" x14ac:dyDescent="0.25">
      <c r="A465" s="58" t="str">
        <f t="shared" si="7"/>
        <v>Ovary5</v>
      </c>
      <c r="B465" t="s">
        <v>259</v>
      </c>
      <c r="C465" t="s">
        <v>8</v>
      </c>
      <c r="D465">
        <v>5</v>
      </c>
      <c r="E465" t="s">
        <v>203</v>
      </c>
      <c r="F465" t="s">
        <v>216</v>
      </c>
      <c r="G465">
        <v>651</v>
      </c>
      <c r="H465">
        <v>52.68817</v>
      </c>
      <c r="I465">
        <v>49.610939999999999</v>
      </c>
      <c r="J465">
        <v>57.2727</v>
      </c>
      <c r="K465">
        <v>47.392180000000003</v>
      </c>
      <c r="L465">
        <v>59.46698</v>
      </c>
      <c r="M465">
        <v>53.523139999999998</v>
      </c>
      <c r="N465" t="s">
        <v>243</v>
      </c>
      <c r="O465" t="s">
        <v>243</v>
      </c>
    </row>
    <row r="466" spans="1:15" x14ac:dyDescent="0.25">
      <c r="A466" s="58" t="str">
        <f t="shared" si="7"/>
        <v>Ovary6</v>
      </c>
      <c r="B466" t="s">
        <v>259</v>
      </c>
      <c r="C466" t="s">
        <v>8</v>
      </c>
      <c r="D466">
        <v>6</v>
      </c>
      <c r="E466" t="s">
        <v>191</v>
      </c>
      <c r="F466" t="s">
        <v>245</v>
      </c>
      <c r="G466">
        <v>708</v>
      </c>
      <c r="H466">
        <v>50.564970000000002</v>
      </c>
      <c r="I466">
        <v>49.7727</v>
      </c>
      <c r="J466">
        <v>57.122959999999999</v>
      </c>
      <c r="K466">
        <v>47.647910000000003</v>
      </c>
      <c r="L466">
        <v>59.228529999999999</v>
      </c>
      <c r="M466">
        <v>53.523139999999998</v>
      </c>
      <c r="N466" t="s">
        <v>243</v>
      </c>
      <c r="O466" t="s">
        <v>243</v>
      </c>
    </row>
    <row r="467" spans="1:15" x14ac:dyDescent="0.25">
      <c r="A467" s="58" t="str">
        <f t="shared" si="7"/>
        <v>Ovary7</v>
      </c>
      <c r="B467" t="s">
        <v>259</v>
      </c>
      <c r="C467" t="s">
        <v>8</v>
      </c>
      <c r="D467">
        <v>7</v>
      </c>
      <c r="E467" t="s">
        <v>196</v>
      </c>
      <c r="F467" t="s">
        <v>215</v>
      </c>
      <c r="G467">
        <v>712</v>
      </c>
      <c r="H467">
        <v>52.808990000000001</v>
      </c>
      <c r="I467">
        <v>49.783369999999998</v>
      </c>
      <c r="J467">
        <v>57.112909999999999</v>
      </c>
      <c r="K467">
        <v>47.664569999999998</v>
      </c>
      <c r="L467">
        <v>59.213140000000003</v>
      </c>
      <c r="M467">
        <v>53.523139999999998</v>
      </c>
      <c r="N467" t="s">
        <v>243</v>
      </c>
      <c r="O467" t="s">
        <v>243</v>
      </c>
    </row>
    <row r="468" spans="1:15" x14ac:dyDescent="0.25">
      <c r="A468" s="58" t="str">
        <f t="shared" si="7"/>
        <v>Ovary8</v>
      </c>
      <c r="B468" t="s">
        <v>259</v>
      </c>
      <c r="C468" t="s">
        <v>8</v>
      </c>
      <c r="D468">
        <v>8</v>
      </c>
      <c r="E468" t="s">
        <v>198</v>
      </c>
      <c r="F468" t="s">
        <v>183</v>
      </c>
      <c r="G468">
        <v>808</v>
      </c>
      <c r="H468">
        <v>52.227719999999998</v>
      </c>
      <c r="I468">
        <v>50.018050000000002</v>
      </c>
      <c r="J468">
        <v>56.896839999999997</v>
      </c>
      <c r="K468">
        <v>48.030329999999999</v>
      </c>
      <c r="L468">
        <v>58.869289999999999</v>
      </c>
      <c r="M468">
        <v>53.523139999999998</v>
      </c>
      <c r="N468" t="s">
        <v>243</v>
      </c>
      <c r="O468" t="s">
        <v>243</v>
      </c>
    </row>
    <row r="469" spans="1:15" x14ac:dyDescent="0.25">
      <c r="A469" s="58" t="str">
        <f t="shared" si="7"/>
        <v>Ovary9</v>
      </c>
      <c r="B469" t="s">
        <v>259</v>
      </c>
      <c r="C469" t="s">
        <v>8</v>
      </c>
      <c r="D469">
        <v>9</v>
      </c>
      <c r="E469" t="s">
        <v>205</v>
      </c>
      <c r="F469" t="s">
        <v>303</v>
      </c>
      <c r="G469">
        <v>832</v>
      </c>
      <c r="H469">
        <v>50.961539999999999</v>
      </c>
      <c r="I469">
        <v>50.068980000000003</v>
      </c>
      <c r="J469">
        <v>56.847340000000003</v>
      </c>
      <c r="K469">
        <v>48.109529999999999</v>
      </c>
      <c r="L469">
        <v>58.791289999999996</v>
      </c>
      <c r="M469">
        <v>53.523139999999998</v>
      </c>
      <c r="N469" t="s">
        <v>243</v>
      </c>
      <c r="O469" t="s">
        <v>243</v>
      </c>
    </row>
    <row r="470" spans="1:15" x14ac:dyDescent="0.25">
      <c r="A470" s="58" t="str">
        <f t="shared" si="7"/>
        <v>Ovary10</v>
      </c>
      <c r="B470" t="s">
        <v>259</v>
      </c>
      <c r="C470" t="s">
        <v>8</v>
      </c>
      <c r="D470">
        <v>10</v>
      </c>
      <c r="G470">
        <v>836</v>
      </c>
      <c r="I470">
        <v>50.077559999999998</v>
      </c>
      <c r="J470">
        <v>56.840499999999999</v>
      </c>
      <c r="K470">
        <v>48.122489999999999</v>
      </c>
      <c r="L470">
        <v>58.780410000000003</v>
      </c>
    </row>
    <row r="471" spans="1:15" x14ac:dyDescent="0.25">
      <c r="A471" s="58" t="str">
        <f t="shared" si="7"/>
        <v>Ovary11</v>
      </c>
      <c r="B471" t="s">
        <v>259</v>
      </c>
      <c r="C471" t="s">
        <v>8</v>
      </c>
      <c r="D471">
        <v>11</v>
      </c>
      <c r="E471" t="s">
        <v>199</v>
      </c>
      <c r="F471" t="s">
        <v>179</v>
      </c>
      <c r="G471">
        <v>857</v>
      </c>
      <c r="H471">
        <v>56.826140000000002</v>
      </c>
      <c r="I471">
        <v>50.120660000000001</v>
      </c>
      <c r="J471">
        <v>56.800579999999997</v>
      </c>
      <c r="K471">
        <v>48.192450000000001</v>
      </c>
      <c r="L471">
        <v>58.715400000000002</v>
      </c>
      <c r="M471">
        <v>53.523139999999998</v>
      </c>
      <c r="N471" t="s">
        <v>253</v>
      </c>
      <c r="O471" t="s">
        <v>243</v>
      </c>
    </row>
    <row r="472" spans="1:15" x14ac:dyDescent="0.25">
      <c r="A472" s="58" t="str">
        <f t="shared" si="7"/>
        <v>Ovary12</v>
      </c>
      <c r="B472" t="s">
        <v>259</v>
      </c>
      <c r="C472" t="s">
        <v>8</v>
      </c>
      <c r="D472">
        <v>12</v>
      </c>
      <c r="E472" t="s">
        <v>188</v>
      </c>
      <c r="F472" t="s">
        <v>300</v>
      </c>
      <c r="G472">
        <v>876</v>
      </c>
      <c r="H472">
        <v>56.621009999999998</v>
      </c>
      <c r="I472">
        <v>50.158520000000003</v>
      </c>
      <c r="J472">
        <v>56.765639999999998</v>
      </c>
      <c r="K472">
        <v>48.248730000000002</v>
      </c>
      <c r="L472">
        <v>58.65936</v>
      </c>
      <c r="M472">
        <v>53.523139999999998</v>
      </c>
      <c r="N472" t="s">
        <v>243</v>
      </c>
      <c r="O472" t="s">
        <v>243</v>
      </c>
    </row>
    <row r="473" spans="1:15" x14ac:dyDescent="0.25">
      <c r="A473" s="58" t="str">
        <f t="shared" si="7"/>
        <v>Ovary13</v>
      </c>
      <c r="B473" t="s">
        <v>259</v>
      </c>
      <c r="C473" t="s">
        <v>8</v>
      </c>
      <c r="D473">
        <v>13</v>
      </c>
      <c r="E473" t="s">
        <v>206</v>
      </c>
      <c r="F473" t="s">
        <v>304</v>
      </c>
      <c r="G473">
        <v>994</v>
      </c>
      <c r="H473">
        <v>52.716299999999997</v>
      </c>
      <c r="I473">
        <v>50.36824</v>
      </c>
      <c r="J473">
        <v>56.570659999999997</v>
      </c>
      <c r="K473">
        <v>48.576410000000003</v>
      </c>
      <c r="L473">
        <v>58.348039999999997</v>
      </c>
      <c r="M473">
        <v>53.523139999999998</v>
      </c>
      <c r="N473" t="s">
        <v>243</v>
      </c>
      <c r="O473" t="s">
        <v>243</v>
      </c>
    </row>
    <row r="474" spans="1:15" x14ac:dyDescent="0.25">
      <c r="A474" s="58" t="str">
        <f t="shared" si="7"/>
        <v>Ovary14</v>
      </c>
      <c r="B474" t="s">
        <v>259</v>
      </c>
      <c r="C474" t="s">
        <v>8</v>
      </c>
      <c r="D474">
        <v>14</v>
      </c>
      <c r="E474" t="s">
        <v>204</v>
      </c>
      <c r="F474" t="s">
        <v>207</v>
      </c>
      <c r="G474">
        <v>999</v>
      </c>
      <c r="H474">
        <v>51.651649999999997</v>
      </c>
      <c r="I474">
        <v>50.376449999999998</v>
      </c>
      <c r="J474">
        <v>56.562150000000003</v>
      </c>
      <c r="K474">
        <v>48.587780000000002</v>
      </c>
      <c r="L474">
        <v>58.337589999999999</v>
      </c>
      <c r="M474">
        <v>53.523139999999998</v>
      </c>
      <c r="N474" t="s">
        <v>243</v>
      </c>
      <c r="O474" t="s">
        <v>243</v>
      </c>
    </row>
    <row r="475" spans="1:15" x14ac:dyDescent="0.25">
      <c r="A475" s="58" t="str">
        <f t="shared" si="7"/>
        <v>Ovary15</v>
      </c>
      <c r="B475" t="s">
        <v>259</v>
      </c>
      <c r="C475" t="s">
        <v>8</v>
      </c>
      <c r="D475">
        <v>15</v>
      </c>
      <c r="E475" t="s">
        <v>190</v>
      </c>
      <c r="F475" t="s">
        <v>213</v>
      </c>
      <c r="G475">
        <v>999</v>
      </c>
      <c r="H475">
        <v>47.247250000000001</v>
      </c>
      <c r="I475">
        <v>50.376449999999998</v>
      </c>
      <c r="J475">
        <v>56.562150000000003</v>
      </c>
      <c r="K475">
        <v>48.587780000000002</v>
      </c>
      <c r="L475">
        <v>58.337589999999999</v>
      </c>
      <c r="M475">
        <v>53.523139999999998</v>
      </c>
      <c r="N475" t="s">
        <v>244</v>
      </c>
      <c r="O475" t="s">
        <v>244</v>
      </c>
    </row>
    <row r="476" spans="1:15" x14ac:dyDescent="0.25">
      <c r="A476" s="58" t="str">
        <f t="shared" si="7"/>
        <v>Ovary16</v>
      </c>
      <c r="B476" t="s">
        <v>259</v>
      </c>
      <c r="C476" t="s">
        <v>8</v>
      </c>
      <c r="D476">
        <v>16</v>
      </c>
      <c r="G476">
        <v>1046</v>
      </c>
      <c r="I476">
        <v>50.449089999999998</v>
      </c>
      <c r="J476">
        <v>56.49438</v>
      </c>
      <c r="K476">
        <v>48.701189999999997</v>
      </c>
      <c r="L476">
        <v>58.228610000000003</v>
      </c>
    </row>
    <row r="477" spans="1:15" x14ac:dyDescent="0.25">
      <c r="A477" s="58" t="str">
        <f t="shared" si="7"/>
        <v>Ovary17</v>
      </c>
      <c r="B477" t="s">
        <v>259</v>
      </c>
      <c r="C477" t="s">
        <v>8</v>
      </c>
      <c r="D477">
        <v>17</v>
      </c>
      <c r="E477" t="s">
        <v>200</v>
      </c>
      <c r="F477" t="s">
        <v>220</v>
      </c>
      <c r="G477">
        <v>1084</v>
      </c>
      <c r="H477">
        <v>57.103319999999997</v>
      </c>
      <c r="I477">
        <v>50.504130000000004</v>
      </c>
      <c r="J477">
        <v>56.443109999999997</v>
      </c>
      <c r="K477">
        <v>48.788600000000002</v>
      </c>
      <c r="L477">
        <v>58.147799999999997</v>
      </c>
      <c r="M477">
        <v>53.523139999999998</v>
      </c>
      <c r="N477" t="s">
        <v>253</v>
      </c>
      <c r="O477" t="s">
        <v>243</v>
      </c>
    </row>
    <row r="478" spans="1:15" x14ac:dyDescent="0.25">
      <c r="A478" s="58" t="str">
        <f t="shared" si="7"/>
        <v>Ovary18</v>
      </c>
      <c r="B478" t="s">
        <v>259</v>
      </c>
      <c r="C478" t="s">
        <v>8</v>
      </c>
      <c r="D478">
        <v>18</v>
      </c>
      <c r="E478" t="s">
        <v>201</v>
      </c>
      <c r="F478" t="s">
        <v>184</v>
      </c>
      <c r="G478">
        <v>1120</v>
      </c>
      <c r="H478">
        <v>55.446429999999999</v>
      </c>
      <c r="I478">
        <v>50.554279999999999</v>
      </c>
      <c r="J478">
        <v>56.397080000000003</v>
      </c>
      <c r="K478">
        <v>48.865279999999998</v>
      </c>
      <c r="L478">
        <v>58.07403</v>
      </c>
      <c r="M478">
        <v>53.523139999999998</v>
      </c>
      <c r="N478" t="s">
        <v>243</v>
      </c>
      <c r="O478" t="s">
        <v>243</v>
      </c>
    </row>
    <row r="479" spans="1:15" x14ac:dyDescent="0.25">
      <c r="A479" s="58" t="str">
        <f t="shared" si="7"/>
        <v>Ovary19</v>
      </c>
      <c r="B479" t="s">
        <v>259</v>
      </c>
      <c r="C479" t="s">
        <v>8</v>
      </c>
      <c r="D479">
        <v>19</v>
      </c>
      <c r="E479" t="s">
        <v>197</v>
      </c>
      <c r="F479" t="s">
        <v>221</v>
      </c>
      <c r="G479">
        <v>1241</v>
      </c>
      <c r="H479">
        <v>52.53828</v>
      </c>
      <c r="I479">
        <v>50.704920000000001</v>
      </c>
      <c r="J479">
        <v>56.255040000000001</v>
      </c>
      <c r="K479">
        <v>49.10051</v>
      </c>
      <c r="L479">
        <v>57.848089999999999</v>
      </c>
      <c r="M479">
        <v>53.523139999999998</v>
      </c>
      <c r="N479" t="s">
        <v>243</v>
      </c>
      <c r="O479" t="s">
        <v>243</v>
      </c>
    </row>
    <row r="480" spans="1:15" x14ac:dyDescent="0.25">
      <c r="A480" s="58" t="str">
        <f t="shared" si="7"/>
        <v>Ovary20</v>
      </c>
      <c r="B480" t="s">
        <v>259</v>
      </c>
      <c r="C480" t="s">
        <v>8</v>
      </c>
      <c r="D480">
        <v>20</v>
      </c>
      <c r="G480">
        <v>1256</v>
      </c>
      <c r="I480">
        <v>50.722580000000001</v>
      </c>
      <c r="J480">
        <v>56.23948</v>
      </c>
      <c r="K480">
        <v>49.128480000000003</v>
      </c>
      <c r="L480">
        <v>57.823120000000003</v>
      </c>
    </row>
    <row r="481" spans="1:15" x14ac:dyDescent="0.25">
      <c r="A481" s="58" t="str">
        <f t="shared" si="7"/>
        <v>Ovary21</v>
      </c>
      <c r="B481" t="s">
        <v>259</v>
      </c>
      <c r="C481" t="s">
        <v>8</v>
      </c>
      <c r="D481">
        <v>21</v>
      </c>
      <c r="E481" t="s">
        <v>202</v>
      </c>
      <c r="F481" t="s">
        <v>219</v>
      </c>
      <c r="G481">
        <v>1269</v>
      </c>
      <c r="H481">
        <v>54.294719999999998</v>
      </c>
      <c r="I481">
        <v>50.73695</v>
      </c>
      <c r="J481">
        <v>56.225819999999999</v>
      </c>
      <c r="K481">
        <v>49.150280000000002</v>
      </c>
      <c r="L481">
        <v>57.801720000000003</v>
      </c>
      <c r="M481">
        <v>53.523139999999998</v>
      </c>
      <c r="N481" t="s">
        <v>243</v>
      </c>
      <c r="O481" t="s">
        <v>243</v>
      </c>
    </row>
    <row r="482" spans="1:15" x14ac:dyDescent="0.25">
      <c r="A482" s="58" t="str">
        <f t="shared" si="7"/>
        <v>Ovary22</v>
      </c>
      <c r="B482" t="s">
        <v>259</v>
      </c>
      <c r="C482" t="s">
        <v>8</v>
      </c>
      <c r="D482">
        <v>22</v>
      </c>
      <c r="G482">
        <v>1466</v>
      </c>
      <c r="I482">
        <v>50.933309999999999</v>
      </c>
      <c r="J482">
        <v>56.040320000000001</v>
      </c>
      <c r="K482">
        <v>49.458379999999998</v>
      </c>
      <c r="L482">
        <v>57.505830000000003</v>
      </c>
    </row>
    <row r="483" spans="1:15" x14ac:dyDescent="0.25">
      <c r="A483" s="58" t="str">
        <f t="shared" si="7"/>
        <v>Ovary23</v>
      </c>
      <c r="B483" t="s">
        <v>259</v>
      </c>
      <c r="C483" t="s">
        <v>8</v>
      </c>
      <c r="D483">
        <v>23</v>
      </c>
      <c r="E483" t="s">
        <v>193</v>
      </c>
      <c r="F483" t="s">
        <v>173</v>
      </c>
      <c r="G483">
        <v>1488</v>
      </c>
      <c r="H483">
        <v>53.965049999999998</v>
      </c>
      <c r="I483">
        <v>50.953009999999999</v>
      </c>
      <c r="J483">
        <v>56.021880000000003</v>
      </c>
      <c r="K483">
        <v>49.487859999999998</v>
      </c>
      <c r="L483">
        <v>57.477460000000001</v>
      </c>
      <c r="M483">
        <v>53.523139999999998</v>
      </c>
      <c r="N483" t="s">
        <v>243</v>
      </c>
      <c r="O483" t="s">
        <v>243</v>
      </c>
    </row>
    <row r="484" spans="1:15" x14ac:dyDescent="0.25">
      <c r="A484" s="58" t="str">
        <f t="shared" si="7"/>
        <v>Ovary24</v>
      </c>
      <c r="B484" t="s">
        <v>259</v>
      </c>
      <c r="C484" t="s">
        <v>8</v>
      </c>
      <c r="D484">
        <v>24</v>
      </c>
      <c r="G484">
        <v>1676</v>
      </c>
      <c r="I484">
        <v>51.10313</v>
      </c>
      <c r="J484">
        <v>55.879510000000003</v>
      </c>
      <c r="K484">
        <v>49.723059999999997</v>
      </c>
      <c r="L484">
        <v>57.251640000000002</v>
      </c>
    </row>
    <row r="485" spans="1:15" x14ac:dyDescent="0.25">
      <c r="A485" s="58" t="str">
        <f t="shared" si="7"/>
        <v>Ovary25</v>
      </c>
      <c r="B485" t="s">
        <v>259</v>
      </c>
      <c r="C485" t="s">
        <v>8</v>
      </c>
      <c r="D485">
        <v>25</v>
      </c>
      <c r="G485">
        <v>1886</v>
      </c>
      <c r="I485">
        <v>51.243600000000001</v>
      </c>
      <c r="J485">
        <v>55.746090000000002</v>
      </c>
      <c r="K485">
        <v>49.943390000000001</v>
      </c>
      <c r="L485">
        <v>57.039670000000001</v>
      </c>
    </row>
    <row r="486" spans="1:15" x14ac:dyDescent="0.25">
      <c r="A486" s="58" t="str">
        <f t="shared" si="7"/>
        <v>Ovary26</v>
      </c>
      <c r="B486" t="s">
        <v>259</v>
      </c>
      <c r="C486" t="s">
        <v>8</v>
      </c>
      <c r="D486">
        <v>26</v>
      </c>
      <c r="G486">
        <v>2096</v>
      </c>
      <c r="I486">
        <v>51.362220000000001</v>
      </c>
      <c r="J486">
        <v>55.632779999999997</v>
      </c>
      <c r="K486">
        <v>50.128419999999998</v>
      </c>
      <c r="L486">
        <v>56.860430000000001</v>
      </c>
    </row>
    <row r="487" spans="1:15" x14ac:dyDescent="0.25">
      <c r="A487" s="58" t="str">
        <f t="shared" si="7"/>
        <v>Ovary27</v>
      </c>
      <c r="B487" t="s">
        <v>259</v>
      </c>
      <c r="C487" t="s">
        <v>8</v>
      </c>
      <c r="D487">
        <v>27</v>
      </c>
      <c r="E487" t="s">
        <v>192</v>
      </c>
      <c r="F487" t="s">
        <v>185</v>
      </c>
      <c r="G487">
        <v>2169</v>
      </c>
      <c r="H487">
        <v>51.406179999999999</v>
      </c>
      <c r="I487">
        <v>51.399569999999997</v>
      </c>
      <c r="J487">
        <v>55.597459999999998</v>
      </c>
      <c r="K487">
        <v>50.18638</v>
      </c>
      <c r="L487">
        <v>56.803989999999999</v>
      </c>
      <c r="M487">
        <v>53.523139999999998</v>
      </c>
      <c r="N487" t="s">
        <v>243</v>
      </c>
      <c r="O487" t="s">
        <v>243</v>
      </c>
    </row>
    <row r="488" spans="1:15" x14ac:dyDescent="0.25">
      <c r="A488" s="58" t="str">
        <f t="shared" si="7"/>
        <v>Ovary28</v>
      </c>
      <c r="B488" t="s">
        <v>259</v>
      </c>
      <c r="C488" t="s">
        <v>8</v>
      </c>
      <c r="D488">
        <v>28</v>
      </c>
      <c r="G488">
        <v>2306</v>
      </c>
      <c r="I488">
        <v>51.464239999999997</v>
      </c>
      <c r="J488">
        <v>55.535870000000003</v>
      </c>
      <c r="K488">
        <v>50.287860000000002</v>
      </c>
      <c r="L488">
        <v>56.70635</v>
      </c>
    </row>
    <row r="489" spans="1:15" x14ac:dyDescent="0.25">
      <c r="A489" s="58" t="str">
        <f t="shared" si="7"/>
        <v>Ovary29</v>
      </c>
      <c r="B489" t="s">
        <v>259</v>
      </c>
      <c r="C489" t="s">
        <v>8</v>
      </c>
      <c r="D489">
        <v>29</v>
      </c>
      <c r="G489">
        <v>2516</v>
      </c>
      <c r="I489">
        <v>51.553150000000002</v>
      </c>
      <c r="J489">
        <v>55.450809999999997</v>
      </c>
      <c r="K489">
        <v>50.426949999999998</v>
      </c>
      <c r="L489">
        <v>56.571680000000001</v>
      </c>
    </row>
    <row r="490" spans="1:15" x14ac:dyDescent="0.25">
      <c r="A490" s="58" t="str">
        <f t="shared" si="7"/>
        <v>Ovary30</v>
      </c>
      <c r="B490" t="s">
        <v>259</v>
      </c>
      <c r="C490" t="s">
        <v>8</v>
      </c>
      <c r="D490">
        <v>30</v>
      </c>
      <c r="E490" t="s">
        <v>194</v>
      </c>
      <c r="F490" t="s">
        <v>174</v>
      </c>
      <c r="G490">
        <v>2519</v>
      </c>
      <c r="H490">
        <v>56.490670000000001</v>
      </c>
      <c r="I490">
        <v>51.554099999999998</v>
      </c>
      <c r="J490">
        <v>55.449759999999998</v>
      </c>
      <c r="K490">
        <v>50.428750000000001</v>
      </c>
      <c r="L490">
        <v>56.569380000000002</v>
      </c>
      <c r="M490">
        <v>53.523139999999998</v>
      </c>
      <c r="N490" t="s">
        <v>253</v>
      </c>
      <c r="O490" t="s">
        <v>243</v>
      </c>
    </row>
    <row r="491" spans="1:15" x14ac:dyDescent="0.25">
      <c r="A491" s="58" t="str">
        <f t="shared" si="7"/>
        <v>Ovary31</v>
      </c>
      <c r="B491" t="s">
        <v>259</v>
      </c>
      <c r="C491" t="s">
        <v>8</v>
      </c>
      <c r="D491">
        <v>31</v>
      </c>
      <c r="G491">
        <v>2726</v>
      </c>
      <c r="I491">
        <v>51.631100000000004</v>
      </c>
      <c r="J491">
        <v>55.376049999999999</v>
      </c>
      <c r="K491">
        <v>50.549860000000002</v>
      </c>
      <c r="L491">
        <v>56.452550000000002</v>
      </c>
    </row>
    <row r="492" spans="1:15" x14ac:dyDescent="0.25">
      <c r="A492" s="58" t="str">
        <f t="shared" si="7"/>
        <v>Pancreas1</v>
      </c>
      <c r="B492" t="s">
        <v>259</v>
      </c>
      <c r="C492" t="s">
        <v>13</v>
      </c>
      <c r="D492">
        <v>1</v>
      </c>
      <c r="G492">
        <v>591</v>
      </c>
      <c r="I492">
        <v>24.58297</v>
      </c>
      <c r="J492">
        <v>31.845279999999999</v>
      </c>
      <c r="K492">
        <v>22.56353</v>
      </c>
      <c r="L492">
        <v>34.001390000000001</v>
      </c>
    </row>
    <row r="493" spans="1:15" x14ac:dyDescent="0.25">
      <c r="A493" s="58" t="str">
        <f t="shared" si="7"/>
        <v>Pancreas2</v>
      </c>
      <c r="B493" t="s">
        <v>259</v>
      </c>
      <c r="C493" t="s">
        <v>13</v>
      </c>
      <c r="D493">
        <v>2</v>
      </c>
      <c r="E493" t="s">
        <v>195</v>
      </c>
      <c r="F493" t="s">
        <v>181</v>
      </c>
      <c r="G493">
        <v>616</v>
      </c>
      <c r="H493">
        <v>30.519480000000001</v>
      </c>
      <c r="I493">
        <v>24.66142</v>
      </c>
      <c r="J493">
        <v>31.77346</v>
      </c>
      <c r="K493">
        <v>22.68074</v>
      </c>
      <c r="L493">
        <v>33.886800000000001</v>
      </c>
      <c r="M493">
        <v>28.26427</v>
      </c>
      <c r="N493" t="s">
        <v>243</v>
      </c>
      <c r="O493" t="s">
        <v>243</v>
      </c>
    </row>
    <row r="494" spans="1:15" x14ac:dyDescent="0.25">
      <c r="A494" s="58" t="str">
        <f t="shared" si="7"/>
        <v>Pancreas3</v>
      </c>
      <c r="B494" t="s">
        <v>259</v>
      </c>
      <c r="C494" t="s">
        <v>13</v>
      </c>
      <c r="D494">
        <v>3</v>
      </c>
      <c r="E494" t="s">
        <v>189</v>
      </c>
      <c r="F494" t="s">
        <v>214</v>
      </c>
      <c r="G494">
        <v>666</v>
      </c>
      <c r="H494">
        <v>33.933929999999997</v>
      </c>
      <c r="I494">
        <v>24.80011</v>
      </c>
      <c r="J494">
        <v>31.640830000000001</v>
      </c>
      <c r="K494">
        <v>22.89235</v>
      </c>
      <c r="L494">
        <v>33.670760000000001</v>
      </c>
      <c r="M494">
        <v>28.26427</v>
      </c>
      <c r="N494" t="s">
        <v>253</v>
      </c>
      <c r="O494" t="s">
        <v>253</v>
      </c>
    </row>
    <row r="495" spans="1:15" x14ac:dyDescent="0.25">
      <c r="A495" s="58" t="str">
        <f t="shared" si="7"/>
        <v>Pancreas4</v>
      </c>
      <c r="B495" t="s">
        <v>259</v>
      </c>
      <c r="C495" t="s">
        <v>13</v>
      </c>
      <c r="D495">
        <v>4</v>
      </c>
      <c r="E495" t="s">
        <v>203</v>
      </c>
      <c r="F495" t="s">
        <v>216</v>
      </c>
      <c r="G495">
        <v>749</v>
      </c>
      <c r="H495">
        <v>32.710279999999997</v>
      </c>
      <c r="I495">
        <v>24.999590000000001</v>
      </c>
      <c r="J495">
        <v>31.450990000000001</v>
      </c>
      <c r="K495">
        <v>23.198840000000001</v>
      </c>
      <c r="L495">
        <v>33.360799999999998</v>
      </c>
      <c r="M495">
        <v>28.26427</v>
      </c>
      <c r="N495" t="s">
        <v>253</v>
      </c>
      <c r="O495" t="s">
        <v>243</v>
      </c>
    </row>
    <row r="496" spans="1:15" x14ac:dyDescent="0.25">
      <c r="A496" s="58" t="str">
        <f t="shared" si="7"/>
        <v>Pancreas5</v>
      </c>
      <c r="B496" t="s">
        <v>259</v>
      </c>
      <c r="C496" t="s">
        <v>13</v>
      </c>
      <c r="D496">
        <v>5</v>
      </c>
      <c r="G496">
        <v>841</v>
      </c>
      <c r="I496">
        <v>25.185860000000002</v>
      </c>
      <c r="J496">
        <v>31.27149</v>
      </c>
      <c r="K496">
        <v>23.481680000000001</v>
      </c>
      <c r="L496">
        <v>33.073540000000001</v>
      </c>
    </row>
    <row r="497" spans="1:15" x14ac:dyDescent="0.25">
      <c r="A497" s="58" t="str">
        <f t="shared" si="7"/>
        <v>Pancreas6</v>
      </c>
      <c r="B497" t="s">
        <v>259</v>
      </c>
      <c r="C497" t="s">
        <v>13</v>
      </c>
      <c r="D497">
        <v>6</v>
      </c>
      <c r="E497" t="s">
        <v>205</v>
      </c>
      <c r="F497" t="s">
        <v>303</v>
      </c>
      <c r="G497">
        <v>939</v>
      </c>
      <c r="H497">
        <v>34.717779999999998</v>
      </c>
      <c r="I497">
        <v>25.353359999999999</v>
      </c>
      <c r="J497">
        <v>31.113</v>
      </c>
      <c r="K497">
        <v>23.739419999999999</v>
      </c>
      <c r="L497">
        <v>32.81514</v>
      </c>
      <c r="M497">
        <v>28.26427</v>
      </c>
      <c r="N497" t="s">
        <v>253</v>
      </c>
      <c r="O497" t="s">
        <v>253</v>
      </c>
    </row>
    <row r="498" spans="1:15" x14ac:dyDescent="0.25">
      <c r="A498" s="58" t="str">
        <f t="shared" si="7"/>
        <v>Pancreas7</v>
      </c>
      <c r="B498" t="s">
        <v>259</v>
      </c>
      <c r="C498" t="s">
        <v>13</v>
      </c>
      <c r="D498">
        <v>7</v>
      </c>
      <c r="E498" t="s">
        <v>191</v>
      </c>
      <c r="F498" t="s">
        <v>245</v>
      </c>
      <c r="G498">
        <v>943</v>
      </c>
      <c r="H498">
        <v>25.768820000000002</v>
      </c>
      <c r="I498">
        <v>25.359169999999999</v>
      </c>
      <c r="J498">
        <v>31.107749999999999</v>
      </c>
      <c r="K498">
        <v>23.74943</v>
      </c>
      <c r="L498">
        <v>32.806820000000002</v>
      </c>
      <c r="M498">
        <v>28.26427</v>
      </c>
      <c r="N498" t="s">
        <v>243</v>
      </c>
      <c r="O498" t="s">
        <v>243</v>
      </c>
    </row>
    <row r="499" spans="1:15" x14ac:dyDescent="0.25">
      <c r="A499" s="58" t="str">
        <f t="shared" si="7"/>
        <v>Pancreas8</v>
      </c>
      <c r="B499" t="s">
        <v>259</v>
      </c>
      <c r="C499" t="s">
        <v>13</v>
      </c>
      <c r="D499">
        <v>8</v>
      </c>
      <c r="E499" t="s">
        <v>196</v>
      </c>
      <c r="F499" t="s">
        <v>215</v>
      </c>
      <c r="G499">
        <v>984</v>
      </c>
      <c r="H499">
        <v>25.813009999999998</v>
      </c>
      <c r="I499">
        <v>25.420960000000001</v>
      </c>
      <c r="J499">
        <v>31.048680000000001</v>
      </c>
      <c r="K499">
        <v>23.841809999999999</v>
      </c>
      <c r="L499">
        <v>32.709820000000001</v>
      </c>
      <c r="M499">
        <v>28.26427</v>
      </c>
      <c r="N499" t="s">
        <v>243</v>
      </c>
      <c r="O499" t="s">
        <v>243</v>
      </c>
    </row>
    <row r="500" spans="1:15" x14ac:dyDescent="0.25">
      <c r="A500" s="58" t="str">
        <f t="shared" si="7"/>
        <v>Pancreas9</v>
      </c>
      <c r="B500" t="s">
        <v>259</v>
      </c>
      <c r="C500" t="s">
        <v>13</v>
      </c>
      <c r="D500">
        <v>9</v>
      </c>
      <c r="E500" t="s">
        <v>198</v>
      </c>
      <c r="F500" t="s">
        <v>183</v>
      </c>
      <c r="G500">
        <v>996</v>
      </c>
      <c r="H500">
        <v>26.70683</v>
      </c>
      <c r="I500">
        <v>25.437560000000001</v>
      </c>
      <c r="J500">
        <v>31.030719999999999</v>
      </c>
      <c r="K500">
        <v>23.868980000000001</v>
      </c>
      <c r="L500">
        <v>32.684269999999998</v>
      </c>
      <c r="M500">
        <v>28.26427</v>
      </c>
      <c r="N500" t="s">
        <v>243</v>
      </c>
      <c r="O500" t="s">
        <v>243</v>
      </c>
    </row>
    <row r="501" spans="1:15" x14ac:dyDescent="0.25">
      <c r="A501" s="58" t="str">
        <f t="shared" si="7"/>
        <v>Pancreas10</v>
      </c>
      <c r="B501" t="s">
        <v>259</v>
      </c>
      <c r="C501" t="s">
        <v>13</v>
      </c>
      <c r="D501">
        <v>10</v>
      </c>
      <c r="E501" t="s">
        <v>199</v>
      </c>
      <c r="F501" t="s">
        <v>179</v>
      </c>
      <c r="G501">
        <v>1023</v>
      </c>
      <c r="H501">
        <v>28.543500000000002</v>
      </c>
      <c r="I501">
        <v>25.4755</v>
      </c>
      <c r="J501">
        <v>30.994409999999998</v>
      </c>
      <c r="K501">
        <v>23.927399999999999</v>
      </c>
      <c r="L501">
        <v>32.624839999999999</v>
      </c>
      <c r="M501">
        <v>28.26427</v>
      </c>
      <c r="N501" t="s">
        <v>243</v>
      </c>
      <c r="O501" t="s">
        <v>243</v>
      </c>
    </row>
    <row r="502" spans="1:15" x14ac:dyDescent="0.25">
      <c r="A502" s="58" t="str">
        <f t="shared" si="7"/>
        <v>Pancreas11</v>
      </c>
      <c r="B502" t="s">
        <v>259</v>
      </c>
      <c r="C502" t="s">
        <v>13</v>
      </c>
      <c r="D502">
        <v>11</v>
      </c>
      <c r="E502" t="s">
        <v>188</v>
      </c>
      <c r="F502" t="s">
        <v>300</v>
      </c>
      <c r="G502">
        <v>1025</v>
      </c>
      <c r="H502">
        <v>29.463419999999999</v>
      </c>
      <c r="I502">
        <v>25.478919999999999</v>
      </c>
      <c r="J502">
        <v>30.992789999999999</v>
      </c>
      <c r="K502">
        <v>23.93112</v>
      </c>
      <c r="L502">
        <v>32.620930000000001</v>
      </c>
      <c r="M502">
        <v>28.26427</v>
      </c>
      <c r="N502" t="s">
        <v>243</v>
      </c>
      <c r="O502" t="s">
        <v>243</v>
      </c>
    </row>
    <row r="503" spans="1:15" x14ac:dyDescent="0.25">
      <c r="A503" s="58" t="str">
        <f t="shared" si="7"/>
        <v>Pancreas12</v>
      </c>
      <c r="B503" t="s">
        <v>259</v>
      </c>
      <c r="C503" t="s">
        <v>13</v>
      </c>
      <c r="D503">
        <v>12</v>
      </c>
      <c r="G503">
        <v>1091</v>
      </c>
      <c r="I503">
        <v>25.565750000000001</v>
      </c>
      <c r="J503">
        <v>30.909479999999999</v>
      </c>
      <c r="K503">
        <v>24.063459999999999</v>
      </c>
      <c r="L503">
        <v>32.486969999999999</v>
      </c>
    </row>
    <row r="504" spans="1:15" x14ac:dyDescent="0.25">
      <c r="A504" s="58" t="str">
        <f t="shared" si="7"/>
        <v>Pancreas13</v>
      </c>
      <c r="B504" t="s">
        <v>259</v>
      </c>
      <c r="C504" t="s">
        <v>13</v>
      </c>
      <c r="D504">
        <v>13</v>
      </c>
      <c r="E504" t="s">
        <v>204</v>
      </c>
      <c r="F504" t="s">
        <v>207</v>
      </c>
      <c r="G504">
        <v>1141</v>
      </c>
      <c r="H504">
        <v>25.50394</v>
      </c>
      <c r="I504">
        <v>25.625139999999998</v>
      </c>
      <c r="J504">
        <v>30.850529999999999</v>
      </c>
      <c r="K504">
        <v>24.156410000000001</v>
      </c>
      <c r="L504">
        <v>32.3932</v>
      </c>
      <c r="M504">
        <v>28.26427</v>
      </c>
      <c r="N504" t="s">
        <v>244</v>
      </c>
      <c r="O504" t="s">
        <v>243</v>
      </c>
    </row>
    <row r="505" spans="1:15" x14ac:dyDescent="0.25">
      <c r="A505" s="58" t="str">
        <f t="shared" si="7"/>
        <v>Pancreas14</v>
      </c>
      <c r="B505" t="s">
        <v>259</v>
      </c>
      <c r="C505" t="s">
        <v>13</v>
      </c>
      <c r="D505">
        <v>14</v>
      </c>
      <c r="E505" t="s">
        <v>206</v>
      </c>
      <c r="F505" t="s">
        <v>304</v>
      </c>
      <c r="G505">
        <v>1152</v>
      </c>
      <c r="H505">
        <v>32.986109999999996</v>
      </c>
      <c r="I505">
        <v>25.63795</v>
      </c>
      <c r="J505">
        <v>30.839320000000001</v>
      </c>
      <c r="K505">
        <v>24.175830000000001</v>
      </c>
      <c r="L505">
        <v>32.371960000000001</v>
      </c>
      <c r="M505">
        <v>28.26427</v>
      </c>
      <c r="N505" t="s">
        <v>253</v>
      </c>
      <c r="O505" t="s">
        <v>253</v>
      </c>
    </row>
    <row r="506" spans="1:15" x14ac:dyDescent="0.25">
      <c r="A506" s="58" t="str">
        <f t="shared" si="7"/>
        <v>Pancreas15</v>
      </c>
      <c r="B506" t="s">
        <v>259</v>
      </c>
      <c r="C506" t="s">
        <v>13</v>
      </c>
      <c r="D506">
        <v>15</v>
      </c>
      <c r="E506" t="s">
        <v>190</v>
      </c>
      <c r="F506" t="s">
        <v>213</v>
      </c>
      <c r="G506">
        <v>1179</v>
      </c>
      <c r="H506">
        <v>31.46734</v>
      </c>
      <c r="I506">
        <v>25.668489999999998</v>
      </c>
      <c r="J506">
        <v>30.809889999999999</v>
      </c>
      <c r="K506">
        <v>24.22287</v>
      </c>
      <c r="L506">
        <v>32.324750000000002</v>
      </c>
      <c r="M506">
        <v>28.26427</v>
      </c>
      <c r="N506" t="s">
        <v>253</v>
      </c>
      <c r="O506" t="s">
        <v>243</v>
      </c>
    </row>
    <row r="507" spans="1:15" x14ac:dyDescent="0.25">
      <c r="A507" s="58" t="str">
        <f t="shared" si="7"/>
        <v>Pancreas16</v>
      </c>
      <c r="B507" t="s">
        <v>259</v>
      </c>
      <c r="C507" t="s">
        <v>13</v>
      </c>
      <c r="D507">
        <v>16</v>
      </c>
      <c r="G507">
        <v>1341</v>
      </c>
      <c r="I507">
        <v>25.831800000000001</v>
      </c>
      <c r="J507">
        <v>30.651979999999998</v>
      </c>
      <c r="K507">
        <v>24.474640000000001</v>
      </c>
      <c r="L507">
        <v>32.071040000000004</v>
      </c>
    </row>
    <row r="508" spans="1:15" x14ac:dyDescent="0.25">
      <c r="A508" s="58" t="str">
        <f t="shared" si="7"/>
        <v>Pancreas17</v>
      </c>
      <c r="B508" t="s">
        <v>259</v>
      </c>
      <c r="C508" t="s">
        <v>13</v>
      </c>
      <c r="D508">
        <v>17</v>
      </c>
      <c r="E508" t="s">
        <v>201</v>
      </c>
      <c r="F508" t="s">
        <v>184</v>
      </c>
      <c r="G508">
        <v>1394</v>
      </c>
      <c r="H508">
        <v>30.057390000000002</v>
      </c>
      <c r="I508">
        <v>25.879180000000002</v>
      </c>
      <c r="J508">
        <v>30.607340000000001</v>
      </c>
      <c r="K508">
        <v>24.547239999999999</v>
      </c>
      <c r="L508">
        <v>31.99775</v>
      </c>
      <c r="M508">
        <v>28.26427</v>
      </c>
      <c r="N508" t="s">
        <v>243</v>
      </c>
      <c r="O508" t="s">
        <v>243</v>
      </c>
    </row>
    <row r="509" spans="1:15" x14ac:dyDescent="0.25">
      <c r="A509" s="58" t="str">
        <f t="shared" si="7"/>
        <v>Pancreas18</v>
      </c>
      <c r="B509" t="s">
        <v>259</v>
      </c>
      <c r="C509" t="s">
        <v>13</v>
      </c>
      <c r="D509">
        <v>18</v>
      </c>
      <c r="E509" t="s">
        <v>200</v>
      </c>
      <c r="F509" t="s">
        <v>220</v>
      </c>
      <c r="G509">
        <v>1445</v>
      </c>
      <c r="H509">
        <v>26.366779999999999</v>
      </c>
      <c r="I509">
        <v>25.921769999999999</v>
      </c>
      <c r="J509">
        <v>30.56596</v>
      </c>
      <c r="K509">
        <v>24.612819999999999</v>
      </c>
      <c r="L509">
        <v>31.932400000000001</v>
      </c>
      <c r="M509">
        <v>28.26427</v>
      </c>
      <c r="N509" t="s">
        <v>243</v>
      </c>
      <c r="O509" t="s">
        <v>243</v>
      </c>
    </row>
    <row r="510" spans="1:15" x14ac:dyDescent="0.25">
      <c r="A510" s="58" t="str">
        <f t="shared" si="7"/>
        <v>Pancreas19</v>
      </c>
      <c r="B510" t="s">
        <v>259</v>
      </c>
      <c r="C510" t="s">
        <v>13</v>
      </c>
      <c r="D510">
        <v>19</v>
      </c>
      <c r="E510" t="s">
        <v>202</v>
      </c>
      <c r="F510" t="s">
        <v>219</v>
      </c>
      <c r="G510">
        <v>1518</v>
      </c>
      <c r="H510">
        <v>26.745719999999999</v>
      </c>
      <c r="I510">
        <v>25.979340000000001</v>
      </c>
      <c r="J510">
        <v>30.51003</v>
      </c>
      <c r="K510">
        <v>24.70271</v>
      </c>
      <c r="L510">
        <v>31.842890000000001</v>
      </c>
      <c r="M510">
        <v>28.26427</v>
      </c>
      <c r="N510" t="s">
        <v>243</v>
      </c>
      <c r="O510" t="s">
        <v>243</v>
      </c>
    </row>
    <row r="511" spans="1:15" x14ac:dyDescent="0.25">
      <c r="A511" s="58" t="str">
        <f t="shared" si="7"/>
        <v>Pancreas20</v>
      </c>
      <c r="B511" t="s">
        <v>259</v>
      </c>
      <c r="C511" t="s">
        <v>13</v>
      </c>
      <c r="D511">
        <v>20</v>
      </c>
      <c r="E511" t="s">
        <v>197</v>
      </c>
      <c r="F511" t="s">
        <v>221</v>
      </c>
      <c r="G511">
        <v>1576</v>
      </c>
      <c r="H511">
        <v>25.44416</v>
      </c>
      <c r="I511">
        <v>26.022600000000001</v>
      </c>
      <c r="J511">
        <v>30.468779999999999</v>
      </c>
      <c r="K511">
        <v>24.767440000000001</v>
      </c>
      <c r="L511">
        <v>31.775980000000001</v>
      </c>
      <c r="M511">
        <v>28.26427</v>
      </c>
      <c r="N511" t="s">
        <v>244</v>
      </c>
      <c r="O511" t="s">
        <v>243</v>
      </c>
    </row>
    <row r="512" spans="1:15" x14ac:dyDescent="0.25">
      <c r="A512" s="58" t="str">
        <f t="shared" si="7"/>
        <v>Pancreas21</v>
      </c>
      <c r="B512" t="s">
        <v>259</v>
      </c>
      <c r="C512" t="s">
        <v>13</v>
      </c>
      <c r="D512">
        <v>21</v>
      </c>
      <c r="G512">
        <v>1591</v>
      </c>
      <c r="I512">
        <v>26.033100000000001</v>
      </c>
      <c r="J512">
        <v>30.458760000000002</v>
      </c>
      <c r="K512">
        <v>24.78396</v>
      </c>
      <c r="L512">
        <v>31.759530000000002</v>
      </c>
    </row>
    <row r="513" spans="1:15" x14ac:dyDescent="0.25">
      <c r="A513" s="58" t="str">
        <f t="shared" si="7"/>
        <v>Pancreas22</v>
      </c>
      <c r="B513" t="s">
        <v>259</v>
      </c>
      <c r="C513" t="s">
        <v>13</v>
      </c>
      <c r="D513">
        <v>22</v>
      </c>
      <c r="G513">
        <v>1841</v>
      </c>
      <c r="I513">
        <v>26.19135</v>
      </c>
      <c r="J513">
        <v>30.305040000000002</v>
      </c>
      <c r="K513">
        <v>25.02852</v>
      </c>
      <c r="L513">
        <v>31.512820000000001</v>
      </c>
    </row>
    <row r="514" spans="1:15" x14ac:dyDescent="0.25">
      <c r="A514" s="58" t="str">
        <f t="shared" ref="A514:A577" si="8">CONCATENATE(C514,D514)</f>
        <v>Pancreas23</v>
      </c>
      <c r="B514" t="s">
        <v>259</v>
      </c>
      <c r="C514" t="s">
        <v>13</v>
      </c>
      <c r="D514">
        <v>23</v>
      </c>
      <c r="E514" t="s">
        <v>193</v>
      </c>
      <c r="F514" t="s">
        <v>173</v>
      </c>
      <c r="G514">
        <v>1895</v>
      </c>
      <c r="H514">
        <v>25.963059999999999</v>
      </c>
      <c r="I514">
        <v>26.221489999999999</v>
      </c>
      <c r="J514">
        <v>30.276289999999999</v>
      </c>
      <c r="K514">
        <v>25.074950000000001</v>
      </c>
      <c r="L514">
        <v>31.466449999999998</v>
      </c>
      <c r="M514">
        <v>28.26427</v>
      </c>
      <c r="N514" t="s">
        <v>244</v>
      </c>
      <c r="O514" t="s">
        <v>243</v>
      </c>
    </row>
    <row r="515" spans="1:15" x14ac:dyDescent="0.25">
      <c r="A515" s="58" t="str">
        <f t="shared" si="8"/>
        <v>Pancreas24</v>
      </c>
      <c r="B515" t="s">
        <v>259</v>
      </c>
      <c r="C515" t="s">
        <v>13</v>
      </c>
      <c r="D515">
        <v>24</v>
      </c>
      <c r="G515">
        <v>2091</v>
      </c>
      <c r="I515">
        <v>26.319970000000001</v>
      </c>
      <c r="J515">
        <v>30.180060000000001</v>
      </c>
      <c r="K515">
        <v>25.227350000000001</v>
      </c>
      <c r="L515">
        <v>31.312429999999999</v>
      </c>
    </row>
    <row r="516" spans="1:15" x14ac:dyDescent="0.25">
      <c r="A516" s="58" t="str">
        <f t="shared" si="8"/>
        <v>Pancreas25</v>
      </c>
      <c r="B516" t="s">
        <v>259</v>
      </c>
      <c r="C516" t="s">
        <v>13</v>
      </c>
      <c r="D516">
        <v>25</v>
      </c>
      <c r="G516">
        <v>2341</v>
      </c>
      <c r="I516">
        <v>26.427489999999999</v>
      </c>
      <c r="J516">
        <v>30.075620000000001</v>
      </c>
      <c r="K516">
        <v>25.39376</v>
      </c>
      <c r="L516">
        <v>31.144490000000001</v>
      </c>
    </row>
    <row r="517" spans="1:15" x14ac:dyDescent="0.25">
      <c r="A517" s="58" t="str">
        <f t="shared" si="8"/>
        <v>Pancreas26</v>
      </c>
      <c r="B517" t="s">
        <v>259</v>
      </c>
      <c r="C517" t="s">
        <v>13</v>
      </c>
      <c r="D517">
        <v>26</v>
      </c>
      <c r="G517">
        <v>2591</v>
      </c>
      <c r="I517">
        <v>26.51915</v>
      </c>
      <c r="J517">
        <v>29.986599999999999</v>
      </c>
      <c r="K517">
        <v>25.535530000000001</v>
      </c>
      <c r="L517">
        <v>31.002130000000001</v>
      </c>
    </row>
    <row r="518" spans="1:15" x14ac:dyDescent="0.25">
      <c r="A518" s="58" t="str">
        <f t="shared" si="8"/>
        <v>Pancreas27</v>
      </c>
      <c r="B518" t="s">
        <v>259</v>
      </c>
      <c r="C518" t="s">
        <v>13</v>
      </c>
      <c r="D518">
        <v>27</v>
      </c>
      <c r="E518" t="s">
        <v>192</v>
      </c>
      <c r="F518" t="s">
        <v>185</v>
      </c>
      <c r="G518">
        <v>2595</v>
      </c>
      <c r="H518">
        <v>26.705200000000001</v>
      </c>
      <c r="I518">
        <v>26.520399999999999</v>
      </c>
      <c r="J518">
        <v>29.98537</v>
      </c>
      <c r="K518">
        <v>25.537700000000001</v>
      </c>
      <c r="L518">
        <v>31.000160000000001</v>
      </c>
      <c r="M518">
        <v>28.26427</v>
      </c>
      <c r="N518" t="s">
        <v>243</v>
      </c>
      <c r="O518" t="s">
        <v>243</v>
      </c>
    </row>
    <row r="519" spans="1:15" x14ac:dyDescent="0.25">
      <c r="A519" s="58" t="str">
        <f t="shared" si="8"/>
        <v>Pancreas28</v>
      </c>
      <c r="B519" t="s">
        <v>259</v>
      </c>
      <c r="C519" t="s">
        <v>13</v>
      </c>
      <c r="D519">
        <v>28</v>
      </c>
      <c r="G519">
        <v>2841</v>
      </c>
      <c r="I519">
        <v>26.598009999999999</v>
      </c>
      <c r="J519">
        <v>29.909780000000001</v>
      </c>
      <c r="K519">
        <v>25.658580000000001</v>
      </c>
      <c r="L519">
        <v>30.878730000000001</v>
      </c>
    </row>
    <row r="520" spans="1:15" x14ac:dyDescent="0.25">
      <c r="A520" s="58" t="str">
        <f t="shared" si="8"/>
        <v>Pancreas29</v>
      </c>
      <c r="B520" t="s">
        <v>259</v>
      </c>
      <c r="C520" t="s">
        <v>13</v>
      </c>
      <c r="D520">
        <v>29</v>
      </c>
      <c r="G520">
        <v>3091</v>
      </c>
      <c r="I520">
        <v>26.667259999999999</v>
      </c>
      <c r="J520">
        <v>29.842300000000002</v>
      </c>
      <c r="K520">
        <v>25.765540000000001</v>
      </c>
      <c r="L520">
        <v>30.77045</v>
      </c>
    </row>
    <row r="521" spans="1:15" x14ac:dyDescent="0.25">
      <c r="A521" s="58" t="str">
        <f t="shared" si="8"/>
        <v>Pancreas30</v>
      </c>
      <c r="B521" t="s">
        <v>259</v>
      </c>
      <c r="C521" t="s">
        <v>13</v>
      </c>
      <c r="D521">
        <v>30</v>
      </c>
      <c r="E521" t="s">
        <v>194</v>
      </c>
      <c r="F521" t="s">
        <v>174</v>
      </c>
      <c r="G521">
        <v>3093</v>
      </c>
      <c r="H521">
        <v>28.128029999999999</v>
      </c>
      <c r="I521">
        <v>26.667870000000001</v>
      </c>
      <c r="J521">
        <v>29.84149</v>
      </c>
      <c r="K521">
        <v>25.766770000000001</v>
      </c>
      <c r="L521">
        <v>30.769860000000001</v>
      </c>
      <c r="M521">
        <v>28.26427</v>
      </c>
      <c r="N521" t="s">
        <v>243</v>
      </c>
      <c r="O521" t="s">
        <v>243</v>
      </c>
    </row>
    <row r="522" spans="1:15" x14ac:dyDescent="0.25">
      <c r="A522" s="58" t="str">
        <f t="shared" si="8"/>
        <v>Pancreas31</v>
      </c>
      <c r="B522" t="s">
        <v>259</v>
      </c>
      <c r="C522" t="s">
        <v>13</v>
      </c>
      <c r="D522">
        <v>31</v>
      </c>
      <c r="G522">
        <v>3341</v>
      </c>
      <c r="I522">
        <v>26.728750000000002</v>
      </c>
      <c r="J522">
        <v>29.7822</v>
      </c>
      <c r="K522">
        <v>25.861090000000001</v>
      </c>
      <c r="L522">
        <v>30.67482</v>
      </c>
    </row>
    <row r="523" spans="1:15" x14ac:dyDescent="0.25">
      <c r="A523" s="58" t="str">
        <f t="shared" si="8"/>
        <v>Prostate1</v>
      </c>
      <c r="B523" t="s">
        <v>259</v>
      </c>
      <c r="C523" t="s">
        <v>10</v>
      </c>
      <c r="D523">
        <v>1</v>
      </c>
      <c r="G523">
        <v>3153</v>
      </c>
      <c r="I523">
        <v>2.794381</v>
      </c>
      <c r="J523">
        <v>4.0649259999999998</v>
      </c>
      <c r="K523">
        <v>2.4562659999999998</v>
      </c>
      <c r="L523">
        <v>4.459136</v>
      </c>
    </row>
    <row r="524" spans="1:15" x14ac:dyDescent="0.25">
      <c r="A524" s="58" t="str">
        <f t="shared" si="8"/>
        <v>Prostate2</v>
      </c>
      <c r="B524" t="s">
        <v>259</v>
      </c>
      <c r="C524" t="s">
        <v>10</v>
      </c>
      <c r="D524">
        <v>2</v>
      </c>
      <c r="E524" t="s">
        <v>189</v>
      </c>
      <c r="F524" t="s">
        <v>214</v>
      </c>
      <c r="G524">
        <v>3283</v>
      </c>
      <c r="H524">
        <v>2.6500149999999998</v>
      </c>
      <c r="I524">
        <v>2.8070430000000002</v>
      </c>
      <c r="J524">
        <v>4.0519949999999998</v>
      </c>
      <c r="K524">
        <v>2.4754550000000002</v>
      </c>
      <c r="L524">
        <v>4.4379720000000002</v>
      </c>
      <c r="M524">
        <v>3.4314640000000001</v>
      </c>
      <c r="N524" t="s">
        <v>244</v>
      </c>
      <c r="O524" t="s">
        <v>243</v>
      </c>
    </row>
    <row r="525" spans="1:15" x14ac:dyDescent="0.25">
      <c r="A525" s="58" t="str">
        <f t="shared" si="8"/>
        <v>Prostate3</v>
      </c>
      <c r="B525" t="s">
        <v>259</v>
      </c>
      <c r="C525" t="s">
        <v>10</v>
      </c>
      <c r="D525">
        <v>3</v>
      </c>
      <c r="E525" t="s">
        <v>195</v>
      </c>
      <c r="F525" t="s">
        <v>181</v>
      </c>
      <c r="G525">
        <v>3364</v>
      </c>
      <c r="H525">
        <v>4.072533</v>
      </c>
      <c r="I525">
        <v>2.8143959999999999</v>
      </c>
      <c r="J525">
        <v>4.0445859999999998</v>
      </c>
      <c r="K525">
        <v>2.4866470000000001</v>
      </c>
      <c r="L525">
        <v>4.4251250000000004</v>
      </c>
      <c r="M525">
        <v>3.4314640000000001</v>
      </c>
      <c r="N525" t="s">
        <v>253</v>
      </c>
      <c r="O525" t="s">
        <v>243</v>
      </c>
    </row>
    <row r="526" spans="1:15" x14ac:dyDescent="0.25">
      <c r="A526" s="58" t="str">
        <f t="shared" si="8"/>
        <v>Prostate4</v>
      </c>
      <c r="B526" t="s">
        <v>259</v>
      </c>
      <c r="C526" t="s">
        <v>10</v>
      </c>
      <c r="D526">
        <v>4</v>
      </c>
      <c r="E526" t="s">
        <v>203</v>
      </c>
      <c r="F526" t="s">
        <v>216</v>
      </c>
      <c r="G526">
        <v>3760</v>
      </c>
      <c r="H526">
        <v>3.696809</v>
      </c>
      <c r="I526">
        <v>2.8482129999999999</v>
      </c>
      <c r="J526">
        <v>4.0117060000000002</v>
      </c>
      <c r="K526">
        <v>2.5364070000000001</v>
      </c>
      <c r="L526">
        <v>4.3704650000000003</v>
      </c>
      <c r="M526">
        <v>3.4314640000000001</v>
      </c>
      <c r="N526" t="s">
        <v>243</v>
      </c>
      <c r="O526" t="s">
        <v>243</v>
      </c>
    </row>
    <row r="527" spans="1:15" x14ac:dyDescent="0.25">
      <c r="A527" s="58" t="str">
        <f t="shared" si="8"/>
        <v>Prostate5</v>
      </c>
      <c r="B527" t="s">
        <v>259</v>
      </c>
      <c r="C527" t="s">
        <v>10</v>
      </c>
      <c r="D527">
        <v>5</v>
      </c>
      <c r="E527" t="s">
        <v>191</v>
      </c>
      <c r="F527" t="s">
        <v>245</v>
      </c>
      <c r="G527">
        <v>4246</v>
      </c>
      <c r="H527">
        <v>2.6377769999999998</v>
      </c>
      <c r="I527">
        <v>2.8823690000000002</v>
      </c>
      <c r="J527">
        <v>3.9775179999999999</v>
      </c>
      <c r="K527">
        <v>2.588454</v>
      </c>
      <c r="L527">
        <v>4.3136609999999997</v>
      </c>
      <c r="M527">
        <v>3.4314640000000001</v>
      </c>
      <c r="N527" t="s">
        <v>244</v>
      </c>
      <c r="O527" t="s">
        <v>243</v>
      </c>
    </row>
    <row r="528" spans="1:15" x14ac:dyDescent="0.25">
      <c r="A528" s="58" t="str">
        <f t="shared" si="8"/>
        <v>Prostate6</v>
      </c>
      <c r="B528" t="s">
        <v>259</v>
      </c>
      <c r="C528" t="s">
        <v>10</v>
      </c>
      <c r="D528">
        <v>6</v>
      </c>
      <c r="G528">
        <v>4453</v>
      </c>
      <c r="I528">
        <v>2.8956770000000001</v>
      </c>
      <c r="J528">
        <v>3.9649610000000002</v>
      </c>
      <c r="K528">
        <v>2.607694</v>
      </c>
      <c r="L528">
        <v>4.2924639999999998</v>
      </c>
    </row>
    <row r="529" spans="1:15" x14ac:dyDescent="0.25">
      <c r="A529" s="58" t="str">
        <f t="shared" si="8"/>
        <v>Prostate7</v>
      </c>
      <c r="B529" t="s">
        <v>259</v>
      </c>
      <c r="C529" t="s">
        <v>10</v>
      </c>
      <c r="D529">
        <v>7</v>
      </c>
      <c r="E529" t="s">
        <v>205</v>
      </c>
      <c r="F529" t="s">
        <v>303</v>
      </c>
      <c r="G529">
        <v>4845</v>
      </c>
      <c r="H529">
        <v>4.2518060000000002</v>
      </c>
      <c r="I529">
        <v>2.9175460000000002</v>
      </c>
      <c r="J529">
        <v>3.9426109999999999</v>
      </c>
      <c r="K529">
        <v>2.6411519999999999</v>
      </c>
      <c r="L529">
        <v>4.2563180000000003</v>
      </c>
      <c r="M529">
        <v>3.4314640000000001</v>
      </c>
      <c r="N529" t="s">
        <v>253</v>
      </c>
      <c r="O529" t="s">
        <v>243</v>
      </c>
    </row>
    <row r="530" spans="1:15" x14ac:dyDescent="0.25">
      <c r="A530" s="58" t="str">
        <f t="shared" si="8"/>
        <v>Prostate8</v>
      </c>
      <c r="B530" t="s">
        <v>259</v>
      </c>
      <c r="C530" t="s">
        <v>10</v>
      </c>
      <c r="D530">
        <v>8</v>
      </c>
      <c r="E530" t="s">
        <v>188</v>
      </c>
      <c r="F530" t="s">
        <v>300</v>
      </c>
      <c r="G530">
        <v>4856</v>
      </c>
      <c r="H530">
        <v>3.7685339999999998</v>
      </c>
      <c r="I530">
        <v>2.9181759999999999</v>
      </c>
      <c r="J530">
        <v>3.942383</v>
      </c>
      <c r="K530">
        <v>2.641559</v>
      </c>
      <c r="L530">
        <v>4.2555249999999996</v>
      </c>
      <c r="M530">
        <v>3.4314640000000001</v>
      </c>
      <c r="N530" t="s">
        <v>243</v>
      </c>
      <c r="O530" t="s">
        <v>243</v>
      </c>
    </row>
    <row r="531" spans="1:15" x14ac:dyDescent="0.25">
      <c r="A531" s="58" t="str">
        <f t="shared" si="8"/>
        <v>Prostate9</v>
      </c>
      <c r="B531" t="s">
        <v>259</v>
      </c>
      <c r="C531" t="s">
        <v>10</v>
      </c>
      <c r="D531">
        <v>9</v>
      </c>
      <c r="E531" t="s">
        <v>198</v>
      </c>
      <c r="F531" t="s">
        <v>183</v>
      </c>
      <c r="G531">
        <v>5009</v>
      </c>
      <c r="H531">
        <v>3.1742859999999999</v>
      </c>
      <c r="I531">
        <v>2.9260329999999999</v>
      </c>
      <c r="J531">
        <v>3.9342619999999999</v>
      </c>
      <c r="K531">
        <v>2.6538210000000002</v>
      </c>
      <c r="L531">
        <v>4.2426300000000001</v>
      </c>
      <c r="M531">
        <v>3.4314640000000001</v>
      </c>
      <c r="N531" t="s">
        <v>243</v>
      </c>
      <c r="O531" t="s">
        <v>243</v>
      </c>
    </row>
    <row r="532" spans="1:15" x14ac:dyDescent="0.25">
      <c r="A532" s="58" t="str">
        <f t="shared" si="8"/>
        <v>Prostate10</v>
      </c>
      <c r="B532" t="s">
        <v>259</v>
      </c>
      <c r="C532" t="s">
        <v>10</v>
      </c>
      <c r="D532">
        <v>10</v>
      </c>
      <c r="E532" t="s">
        <v>204</v>
      </c>
      <c r="F532" t="s">
        <v>207</v>
      </c>
      <c r="G532">
        <v>5118</v>
      </c>
      <c r="H532">
        <v>3.028527</v>
      </c>
      <c r="I532">
        <v>2.9317609999999998</v>
      </c>
      <c r="J532">
        <v>3.928912</v>
      </c>
      <c r="K532">
        <v>2.6616590000000002</v>
      </c>
      <c r="L532">
        <v>4.233714</v>
      </c>
      <c r="M532">
        <v>3.4314640000000001</v>
      </c>
      <c r="N532" t="s">
        <v>243</v>
      </c>
      <c r="O532" t="s">
        <v>243</v>
      </c>
    </row>
    <row r="533" spans="1:15" x14ac:dyDescent="0.25">
      <c r="A533" s="58" t="str">
        <f t="shared" si="8"/>
        <v>Prostate11</v>
      </c>
      <c r="B533" t="s">
        <v>259</v>
      </c>
      <c r="C533" t="s">
        <v>10</v>
      </c>
      <c r="D533">
        <v>11</v>
      </c>
      <c r="E533" t="s">
        <v>199</v>
      </c>
      <c r="F533" t="s">
        <v>179</v>
      </c>
      <c r="G533">
        <v>5131</v>
      </c>
      <c r="H533">
        <v>4.5605140000000004</v>
      </c>
      <c r="I533">
        <v>2.9320900000000001</v>
      </c>
      <c r="J533">
        <v>3.928528</v>
      </c>
      <c r="K533">
        <v>2.6624840000000001</v>
      </c>
      <c r="L533">
        <v>4.2324859999999997</v>
      </c>
      <c r="M533">
        <v>3.4314640000000001</v>
      </c>
      <c r="N533" t="s">
        <v>253</v>
      </c>
      <c r="O533" t="s">
        <v>253</v>
      </c>
    </row>
    <row r="534" spans="1:15" x14ac:dyDescent="0.25">
      <c r="A534" s="58" t="str">
        <f t="shared" si="8"/>
        <v>Prostate12</v>
      </c>
      <c r="B534" t="s">
        <v>259</v>
      </c>
      <c r="C534" t="s">
        <v>10</v>
      </c>
      <c r="D534">
        <v>12</v>
      </c>
      <c r="E534" t="s">
        <v>196</v>
      </c>
      <c r="F534" t="s">
        <v>215</v>
      </c>
      <c r="G534">
        <v>5180</v>
      </c>
      <c r="H534">
        <v>3.0501930000000002</v>
      </c>
      <c r="I534">
        <v>2.9348010000000002</v>
      </c>
      <c r="J534">
        <v>3.9261569999999999</v>
      </c>
      <c r="K534">
        <v>2.666353</v>
      </c>
      <c r="L534">
        <v>4.2283879999999998</v>
      </c>
      <c r="M534">
        <v>3.4314640000000001</v>
      </c>
      <c r="N534" t="s">
        <v>243</v>
      </c>
      <c r="O534" t="s">
        <v>243</v>
      </c>
    </row>
    <row r="535" spans="1:15" x14ac:dyDescent="0.25">
      <c r="A535" s="58" t="str">
        <f t="shared" si="8"/>
        <v>Prostate13</v>
      </c>
      <c r="B535" t="s">
        <v>259</v>
      </c>
      <c r="C535" t="s">
        <v>10</v>
      </c>
      <c r="D535">
        <v>13</v>
      </c>
      <c r="E535" t="s">
        <v>190</v>
      </c>
      <c r="F535" t="s">
        <v>213</v>
      </c>
      <c r="G535">
        <v>5472</v>
      </c>
      <c r="H535">
        <v>5.6652050000000003</v>
      </c>
      <c r="I535">
        <v>2.9479850000000001</v>
      </c>
      <c r="J535">
        <v>3.9126129999999999</v>
      </c>
      <c r="K535">
        <v>2.686795</v>
      </c>
      <c r="L535">
        <v>4.206683</v>
      </c>
      <c r="M535">
        <v>3.4314640000000001</v>
      </c>
      <c r="N535" t="s">
        <v>253</v>
      </c>
      <c r="O535" t="s">
        <v>253</v>
      </c>
    </row>
    <row r="536" spans="1:15" x14ac:dyDescent="0.25">
      <c r="A536" s="58" t="str">
        <f t="shared" si="8"/>
        <v>Prostate14</v>
      </c>
      <c r="B536" t="s">
        <v>259</v>
      </c>
      <c r="C536" t="s">
        <v>10</v>
      </c>
      <c r="D536">
        <v>14</v>
      </c>
      <c r="G536">
        <v>5753</v>
      </c>
      <c r="I536">
        <v>2.9599829999999998</v>
      </c>
      <c r="J536">
        <v>3.9009330000000002</v>
      </c>
      <c r="K536">
        <v>2.7043590000000002</v>
      </c>
      <c r="L536">
        <v>4.187093</v>
      </c>
    </row>
    <row r="537" spans="1:15" x14ac:dyDescent="0.25">
      <c r="A537" s="58" t="str">
        <f t="shared" si="8"/>
        <v>Prostate15</v>
      </c>
      <c r="B537" t="s">
        <v>259</v>
      </c>
      <c r="C537" t="s">
        <v>10</v>
      </c>
      <c r="D537">
        <v>15</v>
      </c>
      <c r="E537" t="s">
        <v>206</v>
      </c>
      <c r="F537" t="s">
        <v>304</v>
      </c>
      <c r="G537">
        <v>6027</v>
      </c>
      <c r="H537">
        <v>4.2309609999999997</v>
      </c>
      <c r="I537">
        <v>2.971025</v>
      </c>
      <c r="J537">
        <v>3.890161</v>
      </c>
      <c r="K537">
        <v>2.7211989999999999</v>
      </c>
      <c r="L537">
        <v>4.1695770000000003</v>
      </c>
      <c r="M537">
        <v>3.4314640000000001</v>
      </c>
      <c r="N537" t="s">
        <v>253</v>
      </c>
      <c r="O537" t="s">
        <v>253</v>
      </c>
    </row>
    <row r="538" spans="1:15" x14ac:dyDescent="0.25">
      <c r="A538" s="58" t="str">
        <f t="shared" si="8"/>
        <v>Prostate16</v>
      </c>
      <c r="B538" t="s">
        <v>259</v>
      </c>
      <c r="C538" t="s">
        <v>10</v>
      </c>
      <c r="D538">
        <v>16</v>
      </c>
      <c r="E538" t="s">
        <v>200</v>
      </c>
      <c r="F538" t="s">
        <v>220</v>
      </c>
      <c r="G538">
        <v>6536</v>
      </c>
      <c r="H538">
        <v>3.6872699999999998</v>
      </c>
      <c r="I538">
        <v>2.989163</v>
      </c>
      <c r="J538">
        <v>3.8717769999999998</v>
      </c>
      <c r="K538">
        <v>2.748472</v>
      </c>
      <c r="L538">
        <v>4.1398080000000004</v>
      </c>
      <c r="M538">
        <v>3.4314640000000001</v>
      </c>
      <c r="N538" t="s">
        <v>243</v>
      </c>
      <c r="O538" t="s">
        <v>243</v>
      </c>
    </row>
    <row r="539" spans="1:15" x14ac:dyDescent="0.25">
      <c r="A539" s="58" t="str">
        <f t="shared" si="8"/>
        <v>Prostate17</v>
      </c>
      <c r="B539" t="s">
        <v>259</v>
      </c>
      <c r="C539" t="s">
        <v>10</v>
      </c>
      <c r="D539">
        <v>17</v>
      </c>
      <c r="E539" t="s">
        <v>202</v>
      </c>
      <c r="F539" t="s">
        <v>219</v>
      </c>
      <c r="G539">
        <v>6685</v>
      </c>
      <c r="H539">
        <v>2.572924</v>
      </c>
      <c r="I539">
        <v>2.9942289999999998</v>
      </c>
      <c r="J539">
        <v>3.8670420000000001</v>
      </c>
      <c r="K539">
        <v>2.7560419999999999</v>
      </c>
      <c r="L539">
        <v>4.1315949999999999</v>
      </c>
      <c r="M539">
        <v>3.4314640000000001</v>
      </c>
      <c r="N539" t="s">
        <v>244</v>
      </c>
      <c r="O539" t="s">
        <v>244</v>
      </c>
    </row>
    <row r="540" spans="1:15" x14ac:dyDescent="0.25">
      <c r="A540" s="58" t="str">
        <f t="shared" si="8"/>
        <v>Prostate18</v>
      </c>
      <c r="B540" t="s">
        <v>259</v>
      </c>
      <c r="C540" t="s">
        <v>10</v>
      </c>
      <c r="D540">
        <v>18</v>
      </c>
      <c r="G540">
        <v>7053</v>
      </c>
      <c r="I540">
        <v>3.0059330000000002</v>
      </c>
      <c r="J540">
        <v>3.8553899999999999</v>
      </c>
      <c r="K540">
        <v>2.7735029999999998</v>
      </c>
      <c r="L540">
        <v>4.1126509999999996</v>
      </c>
    </row>
    <row r="541" spans="1:15" x14ac:dyDescent="0.25">
      <c r="A541" s="58" t="str">
        <f t="shared" si="8"/>
        <v>Prostate19</v>
      </c>
      <c r="B541" t="s">
        <v>259</v>
      </c>
      <c r="C541" t="s">
        <v>10</v>
      </c>
      <c r="D541">
        <v>19</v>
      </c>
      <c r="E541" t="s">
        <v>201</v>
      </c>
      <c r="F541" t="s">
        <v>184</v>
      </c>
      <c r="G541">
        <v>7214</v>
      </c>
      <c r="H541">
        <v>3.9783750000000002</v>
      </c>
      <c r="I541">
        <v>3.0105840000000001</v>
      </c>
      <c r="J541">
        <v>3.8507229999999999</v>
      </c>
      <c r="K541">
        <v>2.7807490000000001</v>
      </c>
      <c r="L541">
        <v>4.1049519999999999</v>
      </c>
      <c r="M541">
        <v>3.4314640000000001</v>
      </c>
      <c r="N541" t="s">
        <v>253</v>
      </c>
      <c r="O541" t="s">
        <v>243</v>
      </c>
    </row>
    <row r="542" spans="1:15" x14ac:dyDescent="0.25">
      <c r="A542" s="58" t="str">
        <f t="shared" si="8"/>
        <v>Prostate20</v>
      </c>
      <c r="B542" t="s">
        <v>259</v>
      </c>
      <c r="C542" t="s">
        <v>10</v>
      </c>
      <c r="D542">
        <v>20</v>
      </c>
      <c r="E542" t="s">
        <v>197</v>
      </c>
      <c r="F542" t="s">
        <v>221</v>
      </c>
      <c r="G542">
        <v>8061</v>
      </c>
      <c r="H542">
        <v>4.4907579999999996</v>
      </c>
      <c r="I542">
        <v>3.033277</v>
      </c>
      <c r="J542">
        <v>3.8281800000000001</v>
      </c>
      <c r="K542">
        <v>2.8155329999999998</v>
      </c>
      <c r="L542">
        <v>4.0679920000000003</v>
      </c>
      <c r="M542">
        <v>3.4314640000000001</v>
      </c>
      <c r="N542" t="s">
        <v>253</v>
      </c>
      <c r="O542" t="s">
        <v>253</v>
      </c>
    </row>
    <row r="543" spans="1:15" x14ac:dyDescent="0.25">
      <c r="A543" s="58" t="str">
        <f t="shared" si="8"/>
        <v>Prostate21</v>
      </c>
      <c r="B543" t="s">
        <v>259</v>
      </c>
      <c r="C543" t="s">
        <v>10</v>
      </c>
      <c r="D543">
        <v>21</v>
      </c>
      <c r="G543">
        <v>8353</v>
      </c>
      <c r="I543">
        <v>3.0404749999999998</v>
      </c>
      <c r="J543">
        <v>3.8211270000000002</v>
      </c>
      <c r="K543">
        <v>2.8261669999999999</v>
      </c>
      <c r="L543">
        <v>4.0566570000000004</v>
      </c>
    </row>
    <row r="544" spans="1:15" x14ac:dyDescent="0.25">
      <c r="A544" s="58" t="str">
        <f t="shared" si="8"/>
        <v>Prostate22</v>
      </c>
      <c r="B544" t="s">
        <v>259</v>
      </c>
      <c r="C544" t="s">
        <v>10</v>
      </c>
      <c r="D544">
        <v>22</v>
      </c>
      <c r="E544" t="s">
        <v>193</v>
      </c>
      <c r="F544" t="s">
        <v>173</v>
      </c>
      <c r="G544">
        <v>8963</v>
      </c>
      <c r="H544">
        <v>3.1016400000000002</v>
      </c>
      <c r="I544">
        <v>3.0539200000000002</v>
      </c>
      <c r="J544">
        <v>3.807693</v>
      </c>
      <c r="K544">
        <v>2.846708</v>
      </c>
      <c r="L544">
        <v>4.034789</v>
      </c>
      <c r="M544">
        <v>3.4314640000000001</v>
      </c>
      <c r="N544" t="s">
        <v>243</v>
      </c>
      <c r="O544" t="s">
        <v>243</v>
      </c>
    </row>
    <row r="545" spans="1:15" x14ac:dyDescent="0.25">
      <c r="A545" s="58" t="str">
        <f t="shared" si="8"/>
        <v>Prostate23</v>
      </c>
      <c r="B545" t="s">
        <v>259</v>
      </c>
      <c r="C545" t="s">
        <v>10</v>
      </c>
      <c r="D545">
        <v>23</v>
      </c>
      <c r="G545">
        <v>9653</v>
      </c>
      <c r="I545">
        <v>3.0677379999999999</v>
      </c>
      <c r="J545">
        <v>3.7940049999999998</v>
      </c>
      <c r="K545">
        <v>2.8676439999999999</v>
      </c>
      <c r="L545">
        <v>4.0124930000000001</v>
      </c>
    </row>
    <row r="546" spans="1:15" x14ac:dyDescent="0.25">
      <c r="A546" s="58" t="str">
        <f t="shared" si="8"/>
        <v>Prostate24</v>
      </c>
      <c r="B546" t="s">
        <v>259</v>
      </c>
      <c r="C546" t="s">
        <v>10</v>
      </c>
      <c r="D546">
        <v>24</v>
      </c>
      <c r="G546">
        <v>10953</v>
      </c>
      <c r="I546">
        <v>3.0899719999999999</v>
      </c>
      <c r="J546">
        <v>3.771814</v>
      </c>
      <c r="K546">
        <v>2.9016500000000001</v>
      </c>
      <c r="L546">
        <v>3.9764650000000001</v>
      </c>
    </row>
    <row r="547" spans="1:15" x14ac:dyDescent="0.25">
      <c r="A547" s="58" t="str">
        <f t="shared" si="8"/>
        <v>Prostate25</v>
      </c>
      <c r="B547" t="s">
        <v>259</v>
      </c>
      <c r="C547" t="s">
        <v>10</v>
      </c>
      <c r="D547">
        <v>25</v>
      </c>
      <c r="G547">
        <v>12253</v>
      </c>
      <c r="I547">
        <v>3.1086960000000001</v>
      </c>
      <c r="J547">
        <v>3.753279</v>
      </c>
      <c r="K547">
        <v>2.9302090000000001</v>
      </c>
      <c r="L547">
        <v>3.9463590000000002</v>
      </c>
    </row>
    <row r="548" spans="1:15" x14ac:dyDescent="0.25">
      <c r="A548" s="58" t="str">
        <f t="shared" si="8"/>
        <v>Prostate26</v>
      </c>
      <c r="B548" t="s">
        <v>259</v>
      </c>
      <c r="C548" t="s">
        <v>10</v>
      </c>
      <c r="D548">
        <v>26</v>
      </c>
      <c r="E548" t="s">
        <v>192</v>
      </c>
      <c r="F548" t="s">
        <v>185</v>
      </c>
      <c r="G548">
        <v>13046</v>
      </c>
      <c r="H548">
        <v>2.5755020000000002</v>
      </c>
      <c r="I548">
        <v>3.1186579999999999</v>
      </c>
      <c r="J548">
        <v>3.7434069999999999</v>
      </c>
      <c r="K548">
        <v>2.9453770000000001</v>
      </c>
      <c r="L548">
        <v>3.930237</v>
      </c>
      <c r="M548">
        <v>3.4314640000000001</v>
      </c>
      <c r="N548" t="s">
        <v>244</v>
      </c>
      <c r="O548" t="s">
        <v>244</v>
      </c>
    </row>
    <row r="549" spans="1:15" x14ac:dyDescent="0.25">
      <c r="A549" s="58" t="str">
        <f t="shared" si="8"/>
        <v>Prostate27</v>
      </c>
      <c r="B549" t="s">
        <v>259</v>
      </c>
      <c r="C549" t="s">
        <v>10</v>
      </c>
      <c r="D549">
        <v>27</v>
      </c>
      <c r="G549">
        <v>13553</v>
      </c>
      <c r="I549">
        <v>3.1245270000000001</v>
      </c>
      <c r="J549">
        <v>3.73753</v>
      </c>
      <c r="K549">
        <v>2.9544069999999998</v>
      </c>
      <c r="L549">
        <v>3.920722</v>
      </c>
    </row>
    <row r="550" spans="1:15" x14ac:dyDescent="0.25">
      <c r="A550" s="58" t="str">
        <f t="shared" si="8"/>
        <v>Prostate28</v>
      </c>
      <c r="B550" t="s">
        <v>259</v>
      </c>
      <c r="C550" t="s">
        <v>10</v>
      </c>
      <c r="D550">
        <v>28</v>
      </c>
      <c r="G550">
        <v>14853</v>
      </c>
      <c r="I550">
        <v>3.1383269999999999</v>
      </c>
      <c r="J550">
        <v>3.7237979999999999</v>
      </c>
      <c r="K550">
        <v>2.9756010000000002</v>
      </c>
      <c r="L550">
        <v>3.8984760000000001</v>
      </c>
    </row>
    <row r="551" spans="1:15" x14ac:dyDescent="0.25">
      <c r="A551" s="58" t="str">
        <f t="shared" si="8"/>
        <v>Prostate29</v>
      </c>
      <c r="B551" t="s">
        <v>259</v>
      </c>
      <c r="C551" t="s">
        <v>10</v>
      </c>
      <c r="D551">
        <v>29</v>
      </c>
      <c r="G551">
        <v>16153</v>
      </c>
      <c r="I551">
        <v>3.1503899999999998</v>
      </c>
      <c r="J551">
        <v>3.711846</v>
      </c>
      <c r="K551">
        <v>2.9940129999999998</v>
      </c>
      <c r="L551">
        <v>3.879162</v>
      </c>
    </row>
    <row r="552" spans="1:15" x14ac:dyDescent="0.25">
      <c r="A552" s="58" t="str">
        <f t="shared" si="8"/>
        <v>Prostate30</v>
      </c>
      <c r="B552" t="s">
        <v>259</v>
      </c>
      <c r="C552" t="s">
        <v>10</v>
      </c>
      <c r="D552">
        <v>30</v>
      </c>
      <c r="E552" t="s">
        <v>194</v>
      </c>
      <c r="F552" t="s">
        <v>174</v>
      </c>
      <c r="G552">
        <v>16271</v>
      </c>
      <c r="H552">
        <v>2.5321120000000001</v>
      </c>
      <c r="I552">
        <v>3.151392</v>
      </c>
      <c r="J552">
        <v>3.7108089999999998</v>
      </c>
      <c r="K552">
        <v>2.9955790000000002</v>
      </c>
      <c r="L552">
        <v>3.8774579999999998</v>
      </c>
      <c r="M552">
        <v>3.4314640000000001</v>
      </c>
      <c r="N552" t="s">
        <v>244</v>
      </c>
      <c r="O552" t="s">
        <v>244</v>
      </c>
    </row>
    <row r="553" spans="1:15" x14ac:dyDescent="0.25">
      <c r="A553" s="58" t="str">
        <f t="shared" si="8"/>
        <v>Prostate31</v>
      </c>
      <c r="B553" t="s">
        <v>259</v>
      </c>
      <c r="C553" t="s">
        <v>10</v>
      </c>
      <c r="D553">
        <v>31</v>
      </c>
      <c r="G553">
        <v>17453</v>
      </c>
      <c r="I553">
        <v>3.1610469999999999</v>
      </c>
      <c r="J553">
        <v>3.701165</v>
      </c>
      <c r="K553">
        <v>3.0104259999999998</v>
      </c>
      <c r="L553">
        <v>3.861901</v>
      </c>
    </row>
    <row r="554" spans="1:15" x14ac:dyDescent="0.25">
      <c r="A554" s="58" t="str">
        <f t="shared" si="8"/>
        <v>Rectum1</v>
      </c>
      <c r="B554" t="s">
        <v>259</v>
      </c>
      <c r="C554" t="s">
        <v>5</v>
      </c>
      <c r="D554">
        <v>1</v>
      </c>
      <c r="G554">
        <v>598</v>
      </c>
      <c r="I554">
        <v>37.393650000000001</v>
      </c>
      <c r="J554">
        <v>45.291269999999997</v>
      </c>
      <c r="K554">
        <v>35.149990000000003</v>
      </c>
      <c r="L554">
        <v>47.59263</v>
      </c>
    </row>
    <row r="555" spans="1:15" x14ac:dyDescent="0.25">
      <c r="A555" s="58" t="str">
        <f t="shared" si="8"/>
        <v>Rectum2</v>
      </c>
      <c r="B555" t="s">
        <v>259</v>
      </c>
      <c r="C555" t="s">
        <v>5</v>
      </c>
      <c r="D555">
        <v>2</v>
      </c>
      <c r="E555" t="s">
        <v>195</v>
      </c>
      <c r="F555" t="s">
        <v>181</v>
      </c>
      <c r="G555">
        <v>625</v>
      </c>
      <c r="H555">
        <v>47.36</v>
      </c>
      <c r="I555">
        <v>37.483420000000002</v>
      </c>
      <c r="J555">
        <v>45.209470000000003</v>
      </c>
      <c r="K555">
        <v>35.285850000000003</v>
      </c>
      <c r="L555">
        <v>47.458640000000003</v>
      </c>
      <c r="M555">
        <v>41.413139999999999</v>
      </c>
      <c r="N555" t="s">
        <v>253</v>
      </c>
      <c r="O555" t="s">
        <v>243</v>
      </c>
    </row>
    <row r="556" spans="1:15" x14ac:dyDescent="0.25">
      <c r="A556" s="58" t="str">
        <f t="shared" si="8"/>
        <v>Rectum3</v>
      </c>
      <c r="B556" t="s">
        <v>259</v>
      </c>
      <c r="C556" t="s">
        <v>5</v>
      </c>
      <c r="D556">
        <v>3</v>
      </c>
      <c r="E556" t="s">
        <v>189</v>
      </c>
      <c r="F556" t="s">
        <v>214</v>
      </c>
      <c r="G556">
        <v>836</v>
      </c>
      <c r="H556">
        <v>46.531100000000002</v>
      </c>
      <c r="I556">
        <v>38.024230000000003</v>
      </c>
      <c r="J556">
        <v>44.702750000000002</v>
      </c>
      <c r="K556">
        <v>36.122579999999999</v>
      </c>
      <c r="L556">
        <v>46.643320000000003</v>
      </c>
      <c r="M556">
        <v>41.413139999999999</v>
      </c>
      <c r="N556" t="s">
        <v>253</v>
      </c>
      <c r="O556" t="s">
        <v>243</v>
      </c>
    </row>
    <row r="557" spans="1:15" x14ac:dyDescent="0.25">
      <c r="A557" s="58" t="str">
        <f t="shared" si="8"/>
        <v>Rectum4</v>
      </c>
      <c r="B557" t="s">
        <v>259</v>
      </c>
      <c r="C557" t="s">
        <v>5</v>
      </c>
      <c r="D557">
        <v>4</v>
      </c>
      <c r="G557">
        <v>868</v>
      </c>
      <c r="I557">
        <v>38.087119999999999</v>
      </c>
      <c r="J557">
        <v>44.642769999999999</v>
      </c>
      <c r="K557">
        <v>36.218620000000001</v>
      </c>
      <c r="L557">
        <v>46.546190000000003</v>
      </c>
    </row>
    <row r="558" spans="1:15" x14ac:dyDescent="0.25">
      <c r="A558" s="58" t="str">
        <f t="shared" si="8"/>
        <v>Rectum5</v>
      </c>
      <c r="B558" t="s">
        <v>259</v>
      </c>
      <c r="C558" t="s">
        <v>5</v>
      </c>
      <c r="D558">
        <v>5</v>
      </c>
      <c r="E558" t="s">
        <v>196</v>
      </c>
      <c r="F558" t="s">
        <v>215</v>
      </c>
      <c r="G558">
        <v>942</v>
      </c>
      <c r="H558">
        <v>43.949039999999997</v>
      </c>
      <c r="I558">
        <v>38.223570000000002</v>
      </c>
      <c r="J558">
        <v>44.514890000000001</v>
      </c>
      <c r="K558">
        <v>36.428919999999998</v>
      </c>
      <c r="L558">
        <v>46.344349999999999</v>
      </c>
      <c r="M558">
        <v>41.413139999999999</v>
      </c>
      <c r="N558" t="s">
        <v>243</v>
      </c>
      <c r="O558" t="s">
        <v>243</v>
      </c>
    </row>
    <row r="559" spans="1:15" x14ac:dyDescent="0.25">
      <c r="A559" s="58" t="str">
        <f t="shared" si="8"/>
        <v>Rectum6</v>
      </c>
      <c r="B559" t="s">
        <v>259</v>
      </c>
      <c r="C559" t="s">
        <v>5</v>
      </c>
      <c r="D559">
        <v>6</v>
      </c>
      <c r="E559" t="s">
        <v>203</v>
      </c>
      <c r="F559" t="s">
        <v>216</v>
      </c>
      <c r="G559">
        <v>967</v>
      </c>
      <c r="H559">
        <v>46.84592</v>
      </c>
      <c r="I559">
        <v>38.26585</v>
      </c>
      <c r="J559">
        <v>44.474029999999999</v>
      </c>
      <c r="K559">
        <v>36.494669999999999</v>
      </c>
      <c r="L559">
        <v>46.28058</v>
      </c>
      <c r="M559">
        <v>41.413139999999999</v>
      </c>
      <c r="N559" t="s">
        <v>253</v>
      </c>
      <c r="O559" t="s">
        <v>253</v>
      </c>
    </row>
    <row r="560" spans="1:15" x14ac:dyDescent="0.25">
      <c r="A560" s="58" t="str">
        <f t="shared" si="8"/>
        <v>Rectum7</v>
      </c>
      <c r="B560" t="s">
        <v>259</v>
      </c>
      <c r="C560" t="s">
        <v>5</v>
      </c>
      <c r="D560">
        <v>7</v>
      </c>
      <c r="E560" t="s">
        <v>205</v>
      </c>
      <c r="F560" t="s">
        <v>303</v>
      </c>
      <c r="G560">
        <v>980</v>
      </c>
      <c r="H560">
        <v>46.020409999999998</v>
      </c>
      <c r="I560">
        <v>38.286189999999998</v>
      </c>
      <c r="J560">
        <v>44.455039999999997</v>
      </c>
      <c r="K560">
        <v>36.528170000000003</v>
      </c>
      <c r="L560">
        <v>46.247570000000003</v>
      </c>
      <c r="M560">
        <v>41.413139999999999</v>
      </c>
      <c r="N560" t="s">
        <v>253</v>
      </c>
      <c r="O560" t="s">
        <v>243</v>
      </c>
    </row>
    <row r="561" spans="1:15" x14ac:dyDescent="0.25">
      <c r="A561" s="58" t="str">
        <f t="shared" si="8"/>
        <v>Rectum8</v>
      </c>
      <c r="B561" t="s">
        <v>259</v>
      </c>
      <c r="C561" t="s">
        <v>5</v>
      </c>
      <c r="D561">
        <v>8</v>
      </c>
      <c r="E561" t="s">
        <v>191</v>
      </c>
      <c r="F561" t="s">
        <v>245</v>
      </c>
      <c r="G561">
        <v>1010</v>
      </c>
      <c r="H561">
        <v>38.217820000000003</v>
      </c>
      <c r="I561">
        <v>38.333750000000002</v>
      </c>
      <c r="J561">
        <v>44.410269999999997</v>
      </c>
      <c r="K561">
        <v>36.599580000000003</v>
      </c>
      <c r="L561">
        <v>46.176279999999998</v>
      </c>
      <c r="M561">
        <v>41.413139999999999</v>
      </c>
      <c r="N561" t="s">
        <v>244</v>
      </c>
      <c r="O561" t="s">
        <v>243</v>
      </c>
    </row>
    <row r="562" spans="1:15" x14ac:dyDescent="0.25">
      <c r="A562" s="58" t="str">
        <f t="shared" si="8"/>
        <v>Rectum9</v>
      </c>
      <c r="B562" t="s">
        <v>259</v>
      </c>
      <c r="C562" t="s">
        <v>5</v>
      </c>
      <c r="D562">
        <v>9</v>
      </c>
      <c r="E562" t="s">
        <v>199</v>
      </c>
      <c r="F562" t="s">
        <v>179</v>
      </c>
      <c r="G562">
        <v>1108</v>
      </c>
      <c r="H562">
        <v>34.47654</v>
      </c>
      <c r="I562">
        <v>38.474530000000001</v>
      </c>
      <c r="J562">
        <v>44.276350000000001</v>
      </c>
      <c r="K562">
        <v>36.819989999999997</v>
      </c>
      <c r="L562">
        <v>45.961539999999999</v>
      </c>
      <c r="M562">
        <v>41.413139999999999</v>
      </c>
      <c r="N562" t="s">
        <v>244</v>
      </c>
      <c r="O562" t="s">
        <v>244</v>
      </c>
    </row>
    <row r="563" spans="1:15" x14ac:dyDescent="0.25">
      <c r="A563" s="58" t="str">
        <f t="shared" si="8"/>
        <v>Rectum10</v>
      </c>
      <c r="B563" t="s">
        <v>259</v>
      </c>
      <c r="C563" t="s">
        <v>5</v>
      </c>
      <c r="D563">
        <v>10</v>
      </c>
      <c r="G563">
        <v>1138</v>
      </c>
      <c r="I563">
        <v>38.514049999999997</v>
      </c>
      <c r="J563">
        <v>44.238849999999999</v>
      </c>
      <c r="K563">
        <v>36.8797</v>
      </c>
      <c r="L563">
        <v>45.901879999999998</v>
      </c>
    </row>
    <row r="564" spans="1:15" x14ac:dyDescent="0.25">
      <c r="A564" s="58" t="str">
        <f t="shared" si="8"/>
        <v>Rectum11</v>
      </c>
      <c r="B564" t="s">
        <v>259</v>
      </c>
      <c r="C564" t="s">
        <v>5</v>
      </c>
      <c r="D564">
        <v>11</v>
      </c>
      <c r="E564" t="s">
        <v>198</v>
      </c>
      <c r="F564" t="s">
        <v>183</v>
      </c>
      <c r="G564">
        <v>1147</v>
      </c>
      <c r="H564">
        <v>45.248469999999998</v>
      </c>
      <c r="I564">
        <v>38.52619</v>
      </c>
      <c r="J564">
        <v>44.22766</v>
      </c>
      <c r="K564">
        <v>36.897869999999998</v>
      </c>
      <c r="L564">
        <v>45.884120000000003</v>
      </c>
      <c r="M564">
        <v>41.413139999999999</v>
      </c>
      <c r="N564" t="s">
        <v>253</v>
      </c>
      <c r="O564" t="s">
        <v>243</v>
      </c>
    </row>
    <row r="565" spans="1:15" x14ac:dyDescent="0.25">
      <c r="A565" s="58" t="str">
        <f t="shared" si="8"/>
        <v>Rectum12</v>
      </c>
      <c r="B565" t="s">
        <v>259</v>
      </c>
      <c r="C565" t="s">
        <v>5</v>
      </c>
      <c r="D565">
        <v>12</v>
      </c>
      <c r="E565" t="s">
        <v>206</v>
      </c>
      <c r="F565" t="s">
        <v>304</v>
      </c>
      <c r="G565">
        <v>1177</v>
      </c>
      <c r="H565">
        <v>44.180120000000002</v>
      </c>
      <c r="I565">
        <v>38.563670000000002</v>
      </c>
      <c r="J565">
        <v>44.191569999999999</v>
      </c>
      <c r="K565">
        <v>36.957320000000003</v>
      </c>
      <c r="L565">
        <v>45.82734</v>
      </c>
      <c r="M565">
        <v>41.413139999999999</v>
      </c>
      <c r="N565" t="s">
        <v>243</v>
      </c>
      <c r="O565" t="s">
        <v>243</v>
      </c>
    </row>
    <row r="566" spans="1:15" x14ac:dyDescent="0.25">
      <c r="A566" s="58" t="str">
        <f t="shared" si="8"/>
        <v>Rectum13</v>
      </c>
      <c r="B566" t="s">
        <v>259</v>
      </c>
      <c r="C566" t="s">
        <v>5</v>
      </c>
      <c r="D566">
        <v>13</v>
      </c>
      <c r="E566" t="s">
        <v>188</v>
      </c>
      <c r="F566" t="s">
        <v>300</v>
      </c>
      <c r="G566">
        <v>1245</v>
      </c>
      <c r="H566">
        <v>41.365459999999999</v>
      </c>
      <c r="I566">
        <v>38.64349</v>
      </c>
      <c r="J566">
        <v>44.11589</v>
      </c>
      <c r="K566">
        <v>37.079610000000002</v>
      </c>
      <c r="L566">
        <v>45.704189999999997</v>
      </c>
      <c r="M566">
        <v>41.413139999999999</v>
      </c>
      <c r="N566" t="s">
        <v>243</v>
      </c>
      <c r="O566" t="s">
        <v>243</v>
      </c>
    </row>
    <row r="567" spans="1:15" x14ac:dyDescent="0.25">
      <c r="A567" s="58" t="str">
        <f t="shared" si="8"/>
        <v>Rectum14</v>
      </c>
      <c r="B567" t="s">
        <v>259</v>
      </c>
      <c r="C567" t="s">
        <v>5</v>
      </c>
      <c r="D567">
        <v>14</v>
      </c>
      <c r="G567">
        <v>1408</v>
      </c>
      <c r="I567">
        <v>38.81006</v>
      </c>
      <c r="J567">
        <v>43.956150000000001</v>
      </c>
      <c r="K567">
        <v>37.339440000000003</v>
      </c>
      <c r="L567">
        <v>45.449860000000001</v>
      </c>
    </row>
    <row r="568" spans="1:15" x14ac:dyDescent="0.25">
      <c r="A568" s="58" t="str">
        <f t="shared" si="8"/>
        <v>Rectum15</v>
      </c>
      <c r="B568" t="s">
        <v>259</v>
      </c>
      <c r="C568" t="s">
        <v>5</v>
      </c>
      <c r="D568">
        <v>15</v>
      </c>
      <c r="E568" t="s">
        <v>204</v>
      </c>
      <c r="F568" t="s">
        <v>207</v>
      </c>
      <c r="G568">
        <v>1446</v>
      </c>
      <c r="H568">
        <v>41.632089999999998</v>
      </c>
      <c r="I568">
        <v>38.845039999999997</v>
      </c>
      <c r="J568">
        <v>43.922969999999999</v>
      </c>
      <c r="K568">
        <v>37.393459999999997</v>
      </c>
      <c r="L568">
        <v>45.397779999999997</v>
      </c>
      <c r="M568">
        <v>41.413139999999999</v>
      </c>
      <c r="N568" t="s">
        <v>243</v>
      </c>
      <c r="O568" t="s">
        <v>243</v>
      </c>
    </row>
    <row r="569" spans="1:15" x14ac:dyDescent="0.25">
      <c r="A569" s="58" t="str">
        <f t="shared" si="8"/>
        <v>Rectum16</v>
      </c>
      <c r="B569" t="s">
        <v>259</v>
      </c>
      <c r="C569" t="s">
        <v>5</v>
      </c>
      <c r="D569">
        <v>16</v>
      </c>
      <c r="E569" t="s">
        <v>190</v>
      </c>
      <c r="F569" t="s">
        <v>213</v>
      </c>
      <c r="G569">
        <v>1464</v>
      </c>
      <c r="H569">
        <v>48.087429999999998</v>
      </c>
      <c r="I569">
        <v>38.861579999999996</v>
      </c>
      <c r="J569">
        <v>43.90784</v>
      </c>
      <c r="K569">
        <v>37.41863</v>
      </c>
      <c r="L569">
        <v>45.372999999999998</v>
      </c>
      <c r="M569">
        <v>41.413139999999999</v>
      </c>
      <c r="N569" t="s">
        <v>253</v>
      </c>
      <c r="O569" t="s">
        <v>253</v>
      </c>
    </row>
    <row r="570" spans="1:15" x14ac:dyDescent="0.25">
      <c r="A570" s="58" t="str">
        <f t="shared" si="8"/>
        <v>Rectum17</v>
      </c>
      <c r="B570" t="s">
        <v>259</v>
      </c>
      <c r="C570" t="s">
        <v>5</v>
      </c>
      <c r="D570">
        <v>17</v>
      </c>
      <c r="E570" t="s">
        <v>201</v>
      </c>
      <c r="F570" t="s">
        <v>184</v>
      </c>
      <c r="G570">
        <v>1492</v>
      </c>
      <c r="H570">
        <v>37.064340000000001</v>
      </c>
      <c r="I570">
        <v>38.885599999999997</v>
      </c>
      <c r="J570">
        <v>43.884689999999999</v>
      </c>
      <c r="K570">
        <v>37.456589999999998</v>
      </c>
      <c r="L570">
        <v>45.336129999999997</v>
      </c>
      <c r="M570">
        <v>41.413139999999999</v>
      </c>
      <c r="N570" t="s">
        <v>244</v>
      </c>
      <c r="O570" t="s">
        <v>244</v>
      </c>
    </row>
    <row r="571" spans="1:15" x14ac:dyDescent="0.25">
      <c r="A571" s="58" t="str">
        <f t="shared" si="8"/>
        <v>Rectum18</v>
      </c>
      <c r="B571" t="s">
        <v>259</v>
      </c>
      <c r="C571" t="s">
        <v>5</v>
      </c>
      <c r="D571">
        <v>18</v>
      </c>
      <c r="E571" t="s">
        <v>197</v>
      </c>
      <c r="F571" t="s">
        <v>221</v>
      </c>
      <c r="G571">
        <v>1555</v>
      </c>
      <c r="H571">
        <v>37.491959999999999</v>
      </c>
      <c r="I571">
        <v>38.937559999999998</v>
      </c>
      <c r="J571">
        <v>43.834820000000001</v>
      </c>
      <c r="K571">
        <v>37.537439999999997</v>
      </c>
      <c r="L571">
        <v>45.256010000000003</v>
      </c>
      <c r="M571">
        <v>41.413139999999999</v>
      </c>
      <c r="N571" t="s">
        <v>244</v>
      </c>
      <c r="O571" t="s">
        <v>244</v>
      </c>
    </row>
    <row r="572" spans="1:15" x14ac:dyDescent="0.25">
      <c r="A572" s="58" t="str">
        <f t="shared" si="8"/>
        <v>Rectum19</v>
      </c>
      <c r="B572" t="s">
        <v>259</v>
      </c>
      <c r="C572" t="s">
        <v>5</v>
      </c>
      <c r="D572">
        <v>19</v>
      </c>
      <c r="E572" t="s">
        <v>200</v>
      </c>
      <c r="F572" t="s">
        <v>220</v>
      </c>
      <c r="G572">
        <v>1567</v>
      </c>
      <c r="H572">
        <v>40.01276</v>
      </c>
      <c r="I572">
        <v>38.947279999999999</v>
      </c>
      <c r="J572">
        <v>43.825490000000002</v>
      </c>
      <c r="K572">
        <v>37.552129999999998</v>
      </c>
      <c r="L572">
        <v>45.240699999999997</v>
      </c>
      <c r="M572">
        <v>41.413139999999999</v>
      </c>
      <c r="N572" t="s">
        <v>243</v>
      </c>
      <c r="O572" t="s">
        <v>243</v>
      </c>
    </row>
    <row r="573" spans="1:15" x14ac:dyDescent="0.25">
      <c r="A573" s="58" t="str">
        <f t="shared" si="8"/>
        <v>Rectum20</v>
      </c>
      <c r="B573" t="s">
        <v>259</v>
      </c>
      <c r="C573" t="s">
        <v>5</v>
      </c>
      <c r="D573">
        <v>20</v>
      </c>
      <c r="G573">
        <v>1678</v>
      </c>
      <c r="I573">
        <v>39.031610000000001</v>
      </c>
      <c r="J573">
        <v>43.74474</v>
      </c>
      <c r="K573">
        <v>37.682650000000002</v>
      </c>
      <c r="L573">
        <v>45.112290000000002</v>
      </c>
    </row>
    <row r="574" spans="1:15" x14ac:dyDescent="0.25">
      <c r="A574" s="58" t="str">
        <f t="shared" si="8"/>
        <v>Rectum21</v>
      </c>
      <c r="B574" t="s">
        <v>259</v>
      </c>
      <c r="C574" t="s">
        <v>5</v>
      </c>
      <c r="D574">
        <v>21</v>
      </c>
      <c r="E574" t="s">
        <v>202</v>
      </c>
      <c r="F574" t="s">
        <v>219</v>
      </c>
      <c r="G574">
        <v>1873</v>
      </c>
      <c r="H574">
        <v>40.04271</v>
      </c>
      <c r="I574">
        <v>39.159730000000003</v>
      </c>
      <c r="J574">
        <v>43.621299999999998</v>
      </c>
      <c r="K574">
        <v>37.882779999999997</v>
      </c>
      <c r="L574">
        <v>44.916049999999998</v>
      </c>
      <c r="M574">
        <v>41.413139999999999</v>
      </c>
      <c r="N574" t="s">
        <v>243</v>
      </c>
      <c r="O574" t="s">
        <v>243</v>
      </c>
    </row>
    <row r="575" spans="1:15" x14ac:dyDescent="0.25">
      <c r="A575" s="58" t="str">
        <f t="shared" si="8"/>
        <v>Rectum22</v>
      </c>
      <c r="B575" t="s">
        <v>259</v>
      </c>
      <c r="C575" t="s">
        <v>5</v>
      </c>
      <c r="D575">
        <v>22</v>
      </c>
      <c r="G575">
        <v>1948</v>
      </c>
      <c r="I575">
        <v>39.204059999999998</v>
      </c>
      <c r="J575">
        <v>43.578919999999997</v>
      </c>
      <c r="K575">
        <v>37.951770000000003</v>
      </c>
      <c r="L575">
        <v>44.848370000000003</v>
      </c>
    </row>
    <row r="576" spans="1:15" x14ac:dyDescent="0.25">
      <c r="A576" s="58" t="str">
        <f t="shared" si="8"/>
        <v>Rectum23</v>
      </c>
      <c r="B576" t="s">
        <v>259</v>
      </c>
      <c r="C576" t="s">
        <v>5</v>
      </c>
      <c r="D576">
        <v>23</v>
      </c>
      <c r="E576" t="s">
        <v>193</v>
      </c>
      <c r="F576" t="s">
        <v>173</v>
      </c>
      <c r="G576">
        <v>2195</v>
      </c>
      <c r="H576">
        <v>43.143509999999999</v>
      </c>
      <c r="I576">
        <v>39.333210000000001</v>
      </c>
      <c r="J576">
        <v>43.454740000000001</v>
      </c>
      <c r="K576">
        <v>38.152889999999999</v>
      </c>
      <c r="L576">
        <v>44.649540000000002</v>
      </c>
      <c r="M576">
        <v>41.413139999999999</v>
      </c>
      <c r="N576" t="s">
        <v>243</v>
      </c>
      <c r="O576" t="s">
        <v>243</v>
      </c>
    </row>
    <row r="577" spans="1:15" x14ac:dyDescent="0.25">
      <c r="A577" s="58" t="str">
        <f t="shared" si="8"/>
        <v>Rectum24</v>
      </c>
      <c r="B577" t="s">
        <v>259</v>
      </c>
      <c r="C577" t="s">
        <v>5</v>
      </c>
      <c r="D577">
        <v>24</v>
      </c>
      <c r="G577">
        <v>2218</v>
      </c>
      <c r="I577">
        <v>39.344140000000003</v>
      </c>
      <c r="J577">
        <v>43.444409999999998</v>
      </c>
      <c r="K577">
        <v>38.169930000000001</v>
      </c>
      <c r="L577">
        <v>44.632770000000001</v>
      </c>
    </row>
    <row r="578" spans="1:15" x14ac:dyDescent="0.25">
      <c r="A578" s="58" t="str">
        <f t="shared" ref="A578:A641" si="9">CONCATENATE(C578,D578)</f>
        <v>Rectum25</v>
      </c>
      <c r="B578" t="s">
        <v>259</v>
      </c>
      <c r="C578" t="s">
        <v>5</v>
      </c>
      <c r="D578">
        <v>25</v>
      </c>
      <c r="G578">
        <v>2488</v>
      </c>
      <c r="I578">
        <v>39.460740000000001</v>
      </c>
      <c r="J578">
        <v>43.33175</v>
      </c>
      <c r="K578">
        <v>38.351730000000003</v>
      </c>
      <c r="L578">
        <v>44.453659999999999</v>
      </c>
    </row>
    <row r="579" spans="1:15" x14ac:dyDescent="0.25">
      <c r="A579" s="58" t="str">
        <f t="shared" si="9"/>
        <v>Rectum26</v>
      </c>
      <c r="B579" t="s">
        <v>259</v>
      </c>
      <c r="C579" t="s">
        <v>5</v>
      </c>
      <c r="D579">
        <v>26</v>
      </c>
      <c r="G579">
        <v>2758</v>
      </c>
      <c r="I579">
        <v>39.559730000000002</v>
      </c>
      <c r="J579">
        <v>43.236449999999998</v>
      </c>
      <c r="K579">
        <v>38.506219999999999</v>
      </c>
      <c r="L579">
        <v>44.301839999999999</v>
      </c>
    </row>
    <row r="580" spans="1:15" x14ac:dyDescent="0.25">
      <c r="A580" s="58" t="str">
        <f t="shared" si="9"/>
        <v>Rectum27</v>
      </c>
      <c r="B580" t="s">
        <v>259</v>
      </c>
      <c r="C580" t="s">
        <v>5</v>
      </c>
      <c r="D580">
        <v>27</v>
      </c>
      <c r="G580">
        <v>3028</v>
      </c>
      <c r="I580">
        <v>39.64472</v>
      </c>
      <c r="J580">
        <v>43.153869999999998</v>
      </c>
      <c r="K580">
        <v>38.639180000000003</v>
      </c>
      <c r="L580">
        <v>44.170699999999997</v>
      </c>
    </row>
    <row r="581" spans="1:15" x14ac:dyDescent="0.25">
      <c r="A581" s="58" t="str">
        <f t="shared" si="9"/>
        <v>Rectum28</v>
      </c>
      <c r="B581" t="s">
        <v>259</v>
      </c>
      <c r="C581" t="s">
        <v>5</v>
      </c>
      <c r="D581">
        <v>28</v>
      </c>
      <c r="E581" t="s">
        <v>192</v>
      </c>
      <c r="F581" t="s">
        <v>185</v>
      </c>
      <c r="G581">
        <v>3160</v>
      </c>
      <c r="H581">
        <v>41.582279999999997</v>
      </c>
      <c r="I581">
        <v>39.682589999999998</v>
      </c>
      <c r="J581">
        <v>43.117449999999998</v>
      </c>
      <c r="K581">
        <v>38.697670000000002</v>
      </c>
      <c r="L581">
        <v>44.112319999999997</v>
      </c>
      <c r="M581">
        <v>41.413139999999999</v>
      </c>
      <c r="N581" t="s">
        <v>243</v>
      </c>
      <c r="O581" t="s">
        <v>243</v>
      </c>
    </row>
    <row r="582" spans="1:15" x14ac:dyDescent="0.25">
      <c r="A582" s="58" t="str">
        <f t="shared" si="9"/>
        <v>Rectum29</v>
      </c>
      <c r="B582" t="s">
        <v>259</v>
      </c>
      <c r="C582" t="s">
        <v>5</v>
      </c>
      <c r="D582">
        <v>29</v>
      </c>
      <c r="G582">
        <v>3298</v>
      </c>
      <c r="I582">
        <v>39.719430000000003</v>
      </c>
      <c r="J582">
        <v>43.081560000000003</v>
      </c>
      <c r="K582">
        <v>38.755229999999997</v>
      </c>
      <c r="L582">
        <v>44.055439999999997</v>
      </c>
    </row>
    <row r="583" spans="1:15" x14ac:dyDescent="0.25">
      <c r="A583" s="58" t="str">
        <f t="shared" si="9"/>
        <v>Rectum30</v>
      </c>
      <c r="B583" t="s">
        <v>259</v>
      </c>
      <c r="C583" t="s">
        <v>5</v>
      </c>
      <c r="D583">
        <v>30</v>
      </c>
      <c r="E583" t="s">
        <v>194</v>
      </c>
      <c r="F583" t="s">
        <v>174</v>
      </c>
      <c r="G583">
        <v>3347</v>
      </c>
      <c r="H583">
        <v>37.257240000000003</v>
      </c>
      <c r="I583">
        <v>39.731859999999998</v>
      </c>
      <c r="J583">
        <v>43.069499999999998</v>
      </c>
      <c r="K583">
        <v>38.774760000000001</v>
      </c>
      <c r="L583">
        <v>44.036169999999998</v>
      </c>
      <c r="M583">
        <v>41.413139999999999</v>
      </c>
      <c r="N583" t="s">
        <v>244</v>
      </c>
      <c r="O583" t="s">
        <v>244</v>
      </c>
    </row>
    <row r="584" spans="1:15" x14ac:dyDescent="0.25">
      <c r="A584" s="58" t="str">
        <f t="shared" si="9"/>
        <v>Rectum31</v>
      </c>
      <c r="B584" t="s">
        <v>259</v>
      </c>
      <c r="C584" t="s">
        <v>5</v>
      </c>
      <c r="D584">
        <v>31</v>
      </c>
      <c r="G584">
        <v>3568</v>
      </c>
      <c r="I584">
        <v>39.785049999999998</v>
      </c>
      <c r="J584">
        <v>43.01764</v>
      </c>
      <c r="K584">
        <v>38.857860000000002</v>
      </c>
      <c r="L584">
        <v>43.954039999999999</v>
      </c>
    </row>
    <row r="585" spans="1:15" x14ac:dyDescent="0.25">
      <c r="A585" s="58" t="str">
        <f t="shared" si="9"/>
        <v>SCLC1</v>
      </c>
      <c r="B585" t="s">
        <v>259</v>
      </c>
      <c r="C585" t="s">
        <v>103</v>
      </c>
      <c r="D585">
        <v>1</v>
      </c>
      <c r="G585">
        <v>268</v>
      </c>
      <c r="I585">
        <v>62.06644</v>
      </c>
      <c r="J585">
        <v>73.253590000000003</v>
      </c>
      <c r="K585">
        <v>58.729100000000003</v>
      </c>
      <c r="L585">
        <v>76.337069999999997</v>
      </c>
    </row>
    <row r="586" spans="1:15" x14ac:dyDescent="0.25">
      <c r="A586" s="58" t="str">
        <f t="shared" si="9"/>
        <v>SCLC2</v>
      </c>
      <c r="B586" t="s">
        <v>259</v>
      </c>
      <c r="C586" t="s">
        <v>103</v>
      </c>
      <c r="D586">
        <v>2</v>
      </c>
      <c r="E586" t="s">
        <v>195</v>
      </c>
      <c r="F586" t="s">
        <v>181</v>
      </c>
      <c r="G586">
        <v>278</v>
      </c>
      <c r="H586">
        <v>76.618709999999993</v>
      </c>
      <c r="I586">
        <v>62.182360000000003</v>
      </c>
      <c r="J586">
        <v>73.161929999999998</v>
      </c>
      <c r="K586">
        <v>58.907229999999998</v>
      </c>
      <c r="L586">
        <v>76.185659999999999</v>
      </c>
      <c r="M586">
        <v>67.91019</v>
      </c>
      <c r="N586" t="s">
        <v>253</v>
      </c>
      <c r="O586" t="s">
        <v>253</v>
      </c>
    </row>
    <row r="587" spans="1:15" x14ac:dyDescent="0.25">
      <c r="A587" s="58" t="str">
        <f t="shared" si="9"/>
        <v>SCLC3</v>
      </c>
      <c r="B587" t="s">
        <v>259</v>
      </c>
      <c r="C587" t="s">
        <v>103</v>
      </c>
      <c r="D587">
        <v>3</v>
      </c>
      <c r="E587" t="s">
        <v>198</v>
      </c>
      <c r="F587" t="s">
        <v>183</v>
      </c>
      <c r="G587">
        <v>308</v>
      </c>
      <c r="H587">
        <v>67.532470000000004</v>
      </c>
      <c r="I587">
        <v>62.474670000000003</v>
      </c>
      <c r="J587">
        <v>72.911079999999998</v>
      </c>
      <c r="K587">
        <v>59.377459999999999</v>
      </c>
      <c r="L587">
        <v>75.795240000000007</v>
      </c>
      <c r="M587">
        <v>67.91019</v>
      </c>
      <c r="N587" t="s">
        <v>243</v>
      </c>
      <c r="O587" t="s">
        <v>243</v>
      </c>
    </row>
    <row r="588" spans="1:15" x14ac:dyDescent="0.25">
      <c r="A588" s="58" t="str">
        <f t="shared" si="9"/>
        <v>SCLC4</v>
      </c>
      <c r="B588" t="s">
        <v>259</v>
      </c>
      <c r="C588" t="s">
        <v>103</v>
      </c>
      <c r="D588">
        <v>4</v>
      </c>
      <c r="E588" t="s">
        <v>196</v>
      </c>
      <c r="F588" t="s">
        <v>215</v>
      </c>
      <c r="G588">
        <v>313</v>
      </c>
      <c r="H588">
        <v>57.827480000000001</v>
      </c>
      <c r="I588">
        <v>62.521470000000001</v>
      </c>
      <c r="J588">
        <v>72.865390000000005</v>
      </c>
      <c r="K588">
        <v>59.449300000000001</v>
      </c>
      <c r="L588">
        <v>75.719610000000003</v>
      </c>
      <c r="M588">
        <v>67.91019</v>
      </c>
      <c r="N588" t="s">
        <v>244</v>
      </c>
      <c r="O588" t="s">
        <v>244</v>
      </c>
    </row>
    <row r="589" spans="1:15" x14ac:dyDescent="0.25">
      <c r="A589" s="58" t="str">
        <f t="shared" si="9"/>
        <v>SCLC5</v>
      </c>
      <c r="B589" t="s">
        <v>259</v>
      </c>
      <c r="C589" t="s">
        <v>103</v>
      </c>
      <c r="D589">
        <v>5</v>
      </c>
      <c r="G589">
        <v>368</v>
      </c>
      <c r="I589">
        <v>62.956049999999998</v>
      </c>
      <c r="J589">
        <v>72.499049999999997</v>
      </c>
      <c r="K589">
        <v>60.122660000000003</v>
      </c>
      <c r="L589">
        <v>75.150700000000001</v>
      </c>
    </row>
    <row r="590" spans="1:15" x14ac:dyDescent="0.25">
      <c r="A590" s="58" t="str">
        <f t="shared" si="9"/>
        <v>SCLC6</v>
      </c>
      <c r="B590" t="s">
        <v>259</v>
      </c>
      <c r="C590" t="s">
        <v>103</v>
      </c>
      <c r="D590">
        <v>6</v>
      </c>
      <c r="E590" t="s">
        <v>189</v>
      </c>
      <c r="F590" t="s">
        <v>214</v>
      </c>
      <c r="G590">
        <v>390</v>
      </c>
      <c r="H590">
        <v>71.282049999999998</v>
      </c>
      <c r="I590">
        <v>63.10595</v>
      </c>
      <c r="J590">
        <v>72.373220000000003</v>
      </c>
      <c r="K590">
        <v>60.351050000000001</v>
      </c>
      <c r="L590">
        <v>74.949330000000003</v>
      </c>
      <c r="M590">
        <v>67.91019</v>
      </c>
      <c r="N590" t="s">
        <v>243</v>
      </c>
      <c r="O590" t="s">
        <v>243</v>
      </c>
    </row>
    <row r="591" spans="1:15" x14ac:dyDescent="0.25">
      <c r="A591" s="58" t="str">
        <f t="shared" si="9"/>
        <v>SCLC7</v>
      </c>
      <c r="B591" t="s">
        <v>259</v>
      </c>
      <c r="C591" t="s">
        <v>103</v>
      </c>
      <c r="D591">
        <v>7</v>
      </c>
      <c r="E591" t="s">
        <v>206</v>
      </c>
      <c r="F591" t="s">
        <v>304</v>
      </c>
      <c r="G591">
        <v>397</v>
      </c>
      <c r="H591">
        <v>63.727960000000003</v>
      </c>
      <c r="I591">
        <v>63.147289999999998</v>
      </c>
      <c r="J591">
        <v>72.333759999999998</v>
      </c>
      <c r="K591">
        <v>60.426220000000001</v>
      </c>
      <c r="L591">
        <v>74.88955</v>
      </c>
      <c r="M591">
        <v>67.91019</v>
      </c>
      <c r="N591" t="s">
        <v>243</v>
      </c>
      <c r="O591" t="s">
        <v>243</v>
      </c>
    </row>
    <row r="592" spans="1:15" x14ac:dyDescent="0.25">
      <c r="A592" s="58" t="str">
        <f t="shared" si="9"/>
        <v>SCLC8</v>
      </c>
      <c r="B592" t="s">
        <v>259</v>
      </c>
      <c r="C592" t="s">
        <v>103</v>
      </c>
      <c r="D592">
        <v>8</v>
      </c>
      <c r="E592" t="s">
        <v>199</v>
      </c>
      <c r="F592" t="s">
        <v>179</v>
      </c>
      <c r="G592">
        <v>400</v>
      </c>
      <c r="H592">
        <v>74.75</v>
      </c>
      <c r="I592">
        <v>63.165520000000001</v>
      </c>
      <c r="J592">
        <v>72.319460000000007</v>
      </c>
      <c r="K592">
        <v>60.453040000000001</v>
      </c>
      <c r="L592">
        <v>74.866069999999993</v>
      </c>
      <c r="M592">
        <v>67.91019</v>
      </c>
      <c r="N592" t="s">
        <v>253</v>
      </c>
      <c r="O592" t="s">
        <v>243</v>
      </c>
    </row>
    <row r="593" spans="1:15" x14ac:dyDescent="0.25">
      <c r="A593" s="58" t="str">
        <f t="shared" si="9"/>
        <v>SCLC9</v>
      </c>
      <c r="B593" t="s">
        <v>259</v>
      </c>
      <c r="C593" t="s">
        <v>103</v>
      </c>
      <c r="D593">
        <v>9</v>
      </c>
      <c r="E593" t="s">
        <v>205</v>
      </c>
      <c r="F593" t="s">
        <v>303</v>
      </c>
      <c r="G593">
        <v>401</v>
      </c>
      <c r="H593">
        <v>70.074809999999999</v>
      </c>
      <c r="I593">
        <v>63.17163</v>
      </c>
      <c r="J593">
        <v>72.309939999999997</v>
      </c>
      <c r="K593">
        <v>60.458449999999999</v>
      </c>
      <c r="L593">
        <v>74.85248</v>
      </c>
      <c r="M593">
        <v>67.91019</v>
      </c>
      <c r="N593" t="s">
        <v>243</v>
      </c>
      <c r="O593" t="s">
        <v>243</v>
      </c>
    </row>
    <row r="594" spans="1:15" x14ac:dyDescent="0.25">
      <c r="A594" s="58" t="str">
        <f t="shared" si="9"/>
        <v>SCLC10</v>
      </c>
      <c r="B594" t="s">
        <v>259</v>
      </c>
      <c r="C594" t="s">
        <v>103</v>
      </c>
      <c r="D594">
        <v>10</v>
      </c>
      <c r="E594" t="s">
        <v>203</v>
      </c>
      <c r="F594" t="s">
        <v>216</v>
      </c>
      <c r="G594">
        <v>466</v>
      </c>
      <c r="H594">
        <v>72.317599999999999</v>
      </c>
      <c r="I594">
        <v>63.529609999999998</v>
      </c>
      <c r="J594">
        <v>72.007549999999995</v>
      </c>
      <c r="K594">
        <v>61.014719999999997</v>
      </c>
      <c r="L594">
        <v>74.372510000000005</v>
      </c>
      <c r="M594">
        <v>67.91019</v>
      </c>
      <c r="N594" t="s">
        <v>253</v>
      </c>
      <c r="O594" t="s">
        <v>243</v>
      </c>
    </row>
    <row r="595" spans="1:15" x14ac:dyDescent="0.25">
      <c r="A595" s="58" t="str">
        <f t="shared" si="9"/>
        <v>SCLC11</v>
      </c>
      <c r="B595" t="s">
        <v>259</v>
      </c>
      <c r="C595" t="s">
        <v>103</v>
      </c>
      <c r="D595">
        <v>11</v>
      </c>
      <c r="G595">
        <v>468</v>
      </c>
      <c r="I595">
        <v>63.535559999999997</v>
      </c>
      <c r="J595">
        <v>71.995149999999995</v>
      </c>
      <c r="K595">
        <v>61.029820000000001</v>
      </c>
      <c r="L595">
        <v>74.351960000000005</v>
      </c>
    </row>
    <row r="596" spans="1:15" x14ac:dyDescent="0.25">
      <c r="A596" s="58" t="str">
        <f t="shared" si="9"/>
        <v>SCLC12</v>
      </c>
      <c r="B596" t="s">
        <v>259</v>
      </c>
      <c r="C596" t="s">
        <v>103</v>
      </c>
      <c r="D596">
        <v>12</v>
      </c>
      <c r="E596" t="s">
        <v>201</v>
      </c>
      <c r="F596" t="s">
        <v>184</v>
      </c>
      <c r="G596">
        <v>471</v>
      </c>
      <c r="H596">
        <v>73.248410000000007</v>
      </c>
      <c r="I596">
        <v>63.550139999999999</v>
      </c>
      <c r="J596">
        <v>71.981970000000004</v>
      </c>
      <c r="K596">
        <v>61.051990000000004</v>
      </c>
      <c r="L596">
        <v>74.334149999999994</v>
      </c>
      <c r="M596">
        <v>67.91019</v>
      </c>
      <c r="N596" t="s">
        <v>253</v>
      </c>
      <c r="O596" t="s">
        <v>243</v>
      </c>
    </row>
    <row r="597" spans="1:15" x14ac:dyDescent="0.25">
      <c r="A597" s="58" t="str">
        <f t="shared" si="9"/>
        <v>SCLC13</v>
      </c>
      <c r="B597" t="s">
        <v>259</v>
      </c>
      <c r="C597" t="s">
        <v>103</v>
      </c>
      <c r="D597">
        <v>13</v>
      </c>
      <c r="E597" t="s">
        <v>197</v>
      </c>
      <c r="F597" t="s">
        <v>221</v>
      </c>
      <c r="G597">
        <v>489</v>
      </c>
      <c r="H597">
        <v>60.531700000000001</v>
      </c>
      <c r="I597">
        <v>63.635190000000001</v>
      </c>
      <c r="J597">
        <v>71.912890000000004</v>
      </c>
      <c r="K597">
        <v>61.185490000000001</v>
      </c>
      <c r="L597">
        <v>74.218360000000004</v>
      </c>
      <c r="M597">
        <v>67.91019</v>
      </c>
      <c r="N597" t="s">
        <v>244</v>
      </c>
      <c r="O597" t="s">
        <v>244</v>
      </c>
    </row>
    <row r="598" spans="1:15" x14ac:dyDescent="0.25">
      <c r="A598" s="58" t="str">
        <f t="shared" si="9"/>
        <v>SCLC14</v>
      </c>
      <c r="B598" t="s">
        <v>259</v>
      </c>
      <c r="C598" t="s">
        <v>103</v>
      </c>
      <c r="D598">
        <v>14</v>
      </c>
      <c r="E598" t="s">
        <v>200</v>
      </c>
      <c r="F598" t="s">
        <v>220</v>
      </c>
      <c r="G598">
        <v>516</v>
      </c>
      <c r="H598">
        <v>68.798450000000003</v>
      </c>
      <c r="I598">
        <v>63.754269999999998</v>
      </c>
      <c r="J598">
        <v>71.810550000000006</v>
      </c>
      <c r="K598">
        <v>61.36739</v>
      </c>
      <c r="L598">
        <v>74.058070000000001</v>
      </c>
      <c r="M598">
        <v>67.91019</v>
      </c>
      <c r="N598" t="s">
        <v>243</v>
      </c>
      <c r="O598" t="s">
        <v>243</v>
      </c>
    </row>
    <row r="599" spans="1:15" x14ac:dyDescent="0.25">
      <c r="A599" s="58" t="str">
        <f t="shared" si="9"/>
        <v>SCLC15</v>
      </c>
      <c r="B599" t="s">
        <v>259</v>
      </c>
      <c r="C599" t="s">
        <v>103</v>
      </c>
      <c r="D599">
        <v>15</v>
      </c>
      <c r="E599" t="s">
        <v>191</v>
      </c>
      <c r="F599" t="s">
        <v>245</v>
      </c>
      <c r="G599">
        <v>544</v>
      </c>
      <c r="H599">
        <v>73.161770000000004</v>
      </c>
      <c r="I599">
        <v>63.862299999999998</v>
      </c>
      <c r="J599">
        <v>71.709270000000004</v>
      </c>
      <c r="K599">
        <v>61.544530000000002</v>
      </c>
      <c r="L599">
        <v>73.900509999999997</v>
      </c>
      <c r="M599">
        <v>67.91019</v>
      </c>
      <c r="N599" t="s">
        <v>253</v>
      </c>
      <c r="O599" t="s">
        <v>243</v>
      </c>
    </row>
    <row r="600" spans="1:15" x14ac:dyDescent="0.25">
      <c r="A600" s="58" t="str">
        <f t="shared" si="9"/>
        <v>SCLC16</v>
      </c>
      <c r="B600" t="s">
        <v>259</v>
      </c>
      <c r="C600" t="s">
        <v>103</v>
      </c>
      <c r="D600">
        <v>16</v>
      </c>
      <c r="G600">
        <v>568</v>
      </c>
      <c r="I600">
        <v>63.952210000000001</v>
      </c>
      <c r="J600">
        <v>71.631280000000004</v>
      </c>
      <c r="K600">
        <v>61.682160000000003</v>
      </c>
      <c r="L600">
        <v>73.777680000000004</v>
      </c>
    </row>
    <row r="601" spans="1:15" x14ac:dyDescent="0.25">
      <c r="A601" s="58" t="str">
        <f t="shared" si="9"/>
        <v>SCLC17</v>
      </c>
      <c r="B601" t="s">
        <v>259</v>
      </c>
      <c r="C601" t="s">
        <v>103</v>
      </c>
      <c r="D601">
        <v>17</v>
      </c>
      <c r="E601" t="s">
        <v>188</v>
      </c>
      <c r="F601" t="s">
        <v>300</v>
      </c>
      <c r="G601">
        <v>655</v>
      </c>
      <c r="H601">
        <v>71.145030000000006</v>
      </c>
      <c r="I601">
        <v>64.232020000000006</v>
      </c>
      <c r="J601">
        <v>71.384519999999995</v>
      </c>
      <c r="K601">
        <v>62.124679999999998</v>
      </c>
      <c r="L601">
        <v>73.389830000000003</v>
      </c>
      <c r="M601">
        <v>67.91019</v>
      </c>
      <c r="N601" t="s">
        <v>243</v>
      </c>
      <c r="O601" t="s">
        <v>243</v>
      </c>
    </row>
    <row r="602" spans="1:15" x14ac:dyDescent="0.25">
      <c r="A602" s="58" t="str">
        <f t="shared" si="9"/>
        <v>SCLC18</v>
      </c>
      <c r="B602" t="s">
        <v>259</v>
      </c>
      <c r="C602" t="s">
        <v>103</v>
      </c>
      <c r="D602">
        <v>18</v>
      </c>
      <c r="G602">
        <v>668</v>
      </c>
      <c r="I602">
        <v>64.268739999999994</v>
      </c>
      <c r="J602">
        <v>71.351389999999995</v>
      </c>
      <c r="K602">
        <v>62.179600000000001</v>
      </c>
      <c r="L602">
        <v>73.335719999999995</v>
      </c>
    </row>
    <row r="603" spans="1:15" x14ac:dyDescent="0.25">
      <c r="A603" s="58" t="str">
        <f t="shared" si="9"/>
        <v>SCLC19</v>
      </c>
      <c r="B603" t="s">
        <v>259</v>
      </c>
      <c r="C603" t="s">
        <v>103</v>
      </c>
      <c r="D603">
        <v>19</v>
      </c>
      <c r="E603" t="s">
        <v>190</v>
      </c>
      <c r="F603" t="s">
        <v>213</v>
      </c>
      <c r="G603">
        <v>761</v>
      </c>
      <c r="H603">
        <v>65.440209999999993</v>
      </c>
      <c r="I603">
        <v>64.505759999999995</v>
      </c>
      <c r="J603">
        <v>71.139989999999997</v>
      </c>
      <c r="K603">
        <v>62.55301</v>
      </c>
      <c r="L603">
        <v>73.005120000000005</v>
      </c>
      <c r="M603">
        <v>67.91019</v>
      </c>
      <c r="N603" t="s">
        <v>243</v>
      </c>
      <c r="O603" t="s">
        <v>243</v>
      </c>
    </row>
    <row r="604" spans="1:15" x14ac:dyDescent="0.25">
      <c r="A604" s="58" t="str">
        <f t="shared" si="9"/>
        <v>SCLC20</v>
      </c>
      <c r="B604" t="s">
        <v>259</v>
      </c>
      <c r="C604" t="s">
        <v>103</v>
      </c>
      <c r="D604">
        <v>20</v>
      </c>
      <c r="G604">
        <v>768</v>
      </c>
      <c r="I604">
        <v>64.520219999999995</v>
      </c>
      <c r="J604">
        <v>71.125100000000003</v>
      </c>
      <c r="K604">
        <v>62.574820000000003</v>
      </c>
      <c r="L604">
        <v>72.982510000000005</v>
      </c>
    </row>
    <row r="605" spans="1:15" x14ac:dyDescent="0.25">
      <c r="A605" s="58" t="str">
        <f t="shared" si="9"/>
        <v>SCLC21</v>
      </c>
      <c r="B605" t="s">
        <v>259</v>
      </c>
      <c r="C605" t="s">
        <v>103</v>
      </c>
      <c r="D605">
        <v>21</v>
      </c>
      <c r="G605">
        <v>868</v>
      </c>
      <c r="I605">
        <v>64.72739</v>
      </c>
      <c r="J605">
        <v>70.939139999999995</v>
      </c>
      <c r="K605">
        <v>62.901620000000001</v>
      </c>
      <c r="L605">
        <v>72.686620000000005</v>
      </c>
    </row>
    <row r="606" spans="1:15" x14ac:dyDescent="0.25">
      <c r="A606" s="58" t="str">
        <f t="shared" si="9"/>
        <v>SCLC22</v>
      </c>
      <c r="B606" t="s">
        <v>259</v>
      </c>
      <c r="C606" t="s">
        <v>103</v>
      </c>
      <c r="D606">
        <v>22</v>
      </c>
      <c r="E606" t="s">
        <v>204</v>
      </c>
      <c r="F606" t="s">
        <v>207</v>
      </c>
      <c r="G606">
        <v>875</v>
      </c>
      <c r="H606">
        <v>63.542859999999997</v>
      </c>
      <c r="I606">
        <v>64.739540000000005</v>
      </c>
      <c r="J606">
        <v>70.927700000000002</v>
      </c>
      <c r="K606">
        <v>62.919199999999996</v>
      </c>
      <c r="L606">
        <v>72.668689999999998</v>
      </c>
      <c r="M606">
        <v>67.91019</v>
      </c>
      <c r="N606" t="s">
        <v>244</v>
      </c>
      <c r="O606" t="s">
        <v>243</v>
      </c>
    </row>
    <row r="607" spans="1:15" x14ac:dyDescent="0.25">
      <c r="A607" s="58" t="str">
        <f t="shared" si="9"/>
        <v>SCLC23</v>
      </c>
      <c r="B607" t="s">
        <v>259</v>
      </c>
      <c r="C607" t="s">
        <v>103</v>
      </c>
      <c r="D607">
        <v>23</v>
      </c>
      <c r="E607" t="s">
        <v>193</v>
      </c>
      <c r="F607" t="s">
        <v>173</v>
      </c>
      <c r="G607">
        <v>897</v>
      </c>
      <c r="H607">
        <v>66.889629999999997</v>
      </c>
      <c r="I607">
        <v>64.780929999999998</v>
      </c>
      <c r="J607">
        <v>70.890309999999999</v>
      </c>
      <c r="K607">
        <v>62.984850000000002</v>
      </c>
      <c r="L607">
        <v>72.612530000000007</v>
      </c>
      <c r="M607">
        <v>67.91019</v>
      </c>
      <c r="N607" t="s">
        <v>243</v>
      </c>
      <c r="O607" t="s">
        <v>243</v>
      </c>
    </row>
    <row r="608" spans="1:15" x14ac:dyDescent="0.25">
      <c r="A608" s="58" t="str">
        <f t="shared" si="9"/>
        <v>SCLC24</v>
      </c>
      <c r="B608" t="s">
        <v>259</v>
      </c>
      <c r="C608" t="s">
        <v>103</v>
      </c>
      <c r="D608">
        <v>24</v>
      </c>
      <c r="G608">
        <v>968</v>
      </c>
      <c r="I608">
        <v>64.899850000000001</v>
      </c>
      <c r="J608">
        <v>70.781880000000001</v>
      </c>
      <c r="K608">
        <v>63.170259999999999</v>
      </c>
      <c r="L608">
        <v>72.440389999999994</v>
      </c>
    </row>
    <row r="609" spans="1:15" x14ac:dyDescent="0.25">
      <c r="A609" s="58" t="str">
        <f t="shared" si="9"/>
        <v>SCLC25</v>
      </c>
      <c r="B609" t="s">
        <v>259</v>
      </c>
      <c r="C609" t="s">
        <v>103</v>
      </c>
      <c r="D609">
        <v>25</v>
      </c>
      <c r="G609">
        <v>1068</v>
      </c>
      <c r="I609">
        <v>65.047290000000004</v>
      </c>
      <c r="J609">
        <v>70.647959999999998</v>
      </c>
      <c r="K609">
        <v>63.403390000000002</v>
      </c>
      <c r="L609">
        <v>72.228729999999999</v>
      </c>
    </row>
    <row r="610" spans="1:15" x14ac:dyDescent="0.25">
      <c r="A610" s="58" t="str">
        <f t="shared" si="9"/>
        <v>SCLC26</v>
      </c>
      <c r="B610" t="s">
        <v>259</v>
      </c>
      <c r="C610" t="s">
        <v>103</v>
      </c>
      <c r="D610">
        <v>26</v>
      </c>
      <c r="E610" t="s">
        <v>202</v>
      </c>
      <c r="F610" t="s">
        <v>219</v>
      </c>
      <c r="G610">
        <v>1113</v>
      </c>
      <c r="H610">
        <v>68.912850000000006</v>
      </c>
      <c r="I610">
        <v>65.106909999999999</v>
      </c>
      <c r="J610">
        <v>70.593059999999994</v>
      </c>
      <c r="K610">
        <v>63.496670000000002</v>
      </c>
      <c r="L610">
        <v>72.140929999999997</v>
      </c>
      <c r="M610">
        <v>67.91019</v>
      </c>
      <c r="N610" t="s">
        <v>243</v>
      </c>
      <c r="O610" t="s">
        <v>243</v>
      </c>
    </row>
    <row r="611" spans="1:15" x14ac:dyDescent="0.25">
      <c r="A611" s="58" t="str">
        <f t="shared" si="9"/>
        <v>SCLC27</v>
      </c>
      <c r="B611" t="s">
        <v>259</v>
      </c>
      <c r="C611" t="s">
        <v>103</v>
      </c>
      <c r="D611">
        <v>27</v>
      </c>
      <c r="G611">
        <v>1168</v>
      </c>
      <c r="I611">
        <v>65.175340000000006</v>
      </c>
      <c r="J611">
        <v>70.530270000000002</v>
      </c>
      <c r="K611">
        <v>63.604819999999997</v>
      </c>
      <c r="L611">
        <v>72.043869999999998</v>
      </c>
    </row>
    <row r="612" spans="1:15" x14ac:dyDescent="0.25">
      <c r="A612" s="58" t="str">
        <f t="shared" si="9"/>
        <v>SCLC28</v>
      </c>
      <c r="B612" t="s">
        <v>259</v>
      </c>
      <c r="C612" t="s">
        <v>103</v>
      </c>
      <c r="D612">
        <v>28</v>
      </c>
      <c r="E612" t="s">
        <v>192</v>
      </c>
      <c r="F612" t="s">
        <v>185</v>
      </c>
      <c r="G612">
        <v>1214</v>
      </c>
      <c r="H612">
        <v>66.474459999999993</v>
      </c>
      <c r="I612">
        <v>65.229159999999993</v>
      </c>
      <c r="J612">
        <v>70.481530000000006</v>
      </c>
      <c r="K612">
        <v>63.688209999999998</v>
      </c>
      <c r="L612">
        <v>71.966260000000005</v>
      </c>
      <c r="M612">
        <v>67.91019</v>
      </c>
      <c r="N612" t="s">
        <v>243</v>
      </c>
      <c r="O612" t="s">
        <v>243</v>
      </c>
    </row>
    <row r="613" spans="1:15" x14ac:dyDescent="0.25">
      <c r="A613" s="58" t="str">
        <f t="shared" si="9"/>
        <v>SCLC29</v>
      </c>
      <c r="B613" t="s">
        <v>259</v>
      </c>
      <c r="C613" t="s">
        <v>103</v>
      </c>
      <c r="D613">
        <v>29</v>
      </c>
      <c r="E613" t="s">
        <v>194</v>
      </c>
      <c r="F613" t="s">
        <v>174</v>
      </c>
      <c r="G613">
        <v>1226</v>
      </c>
      <c r="H613">
        <v>66.639480000000006</v>
      </c>
      <c r="I613">
        <v>65.242559999999997</v>
      </c>
      <c r="J613">
        <v>70.468320000000006</v>
      </c>
      <c r="K613">
        <v>63.70984</v>
      </c>
      <c r="L613">
        <v>71.945369999999997</v>
      </c>
      <c r="M613">
        <v>67.91019</v>
      </c>
      <c r="N613" t="s">
        <v>243</v>
      </c>
      <c r="O613" t="s">
        <v>243</v>
      </c>
    </row>
    <row r="614" spans="1:15" x14ac:dyDescent="0.25">
      <c r="A614" s="58" t="str">
        <f t="shared" si="9"/>
        <v>SCLC30</v>
      </c>
      <c r="B614" t="s">
        <v>259</v>
      </c>
      <c r="C614" t="s">
        <v>103</v>
      </c>
      <c r="D614">
        <v>30</v>
      </c>
      <c r="G614">
        <v>1268</v>
      </c>
      <c r="I614">
        <v>65.287930000000003</v>
      </c>
      <c r="J614">
        <v>70.426259999999999</v>
      </c>
      <c r="K614">
        <v>63.78049</v>
      </c>
      <c r="L614">
        <v>71.88091</v>
      </c>
    </row>
    <row r="615" spans="1:15" x14ac:dyDescent="0.25">
      <c r="A615" s="58" t="str">
        <f t="shared" si="9"/>
        <v>Salivary glands1</v>
      </c>
      <c r="B615" t="s">
        <v>259</v>
      </c>
      <c r="C615" t="s">
        <v>16</v>
      </c>
      <c r="D615">
        <v>1</v>
      </c>
      <c r="G615">
        <v>47</v>
      </c>
      <c r="I615">
        <v>0.14771770000000001</v>
      </c>
      <c r="J615">
        <v>15.65634</v>
      </c>
      <c r="K615">
        <v>0</v>
      </c>
      <c r="L615">
        <v>21.379539999999999</v>
      </c>
    </row>
    <row r="616" spans="1:15" x14ac:dyDescent="0.25">
      <c r="A616" s="58" t="str">
        <f t="shared" si="9"/>
        <v>Salivary glands2</v>
      </c>
      <c r="B616" t="s">
        <v>259</v>
      </c>
      <c r="C616" t="s">
        <v>16</v>
      </c>
      <c r="D616">
        <v>2</v>
      </c>
      <c r="E616" t="s">
        <v>189</v>
      </c>
      <c r="F616" t="s">
        <v>214</v>
      </c>
      <c r="G616">
        <v>49</v>
      </c>
      <c r="H616">
        <v>10.204079999999999</v>
      </c>
      <c r="I616">
        <v>0.24765219999999999</v>
      </c>
      <c r="J616">
        <v>15.531639999999999</v>
      </c>
      <c r="K616">
        <v>0</v>
      </c>
      <c r="L616">
        <v>21.33052</v>
      </c>
      <c r="M616">
        <v>8.0410149999999998</v>
      </c>
      <c r="N616" t="s">
        <v>243</v>
      </c>
      <c r="O616" t="s">
        <v>243</v>
      </c>
    </row>
    <row r="617" spans="1:15" x14ac:dyDescent="0.25">
      <c r="A617" s="58" t="str">
        <f t="shared" si="9"/>
        <v>Salivary glands3</v>
      </c>
      <c r="B617" t="s">
        <v>259</v>
      </c>
      <c r="C617" t="s">
        <v>16</v>
      </c>
      <c r="D617">
        <v>3</v>
      </c>
      <c r="E617" t="s">
        <v>196</v>
      </c>
      <c r="F617" t="s">
        <v>215</v>
      </c>
      <c r="G617">
        <v>53</v>
      </c>
      <c r="H617">
        <v>11.32076</v>
      </c>
      <c r="I617">
        <v>0.45819910000000003</v>
      </c>
      <c r="J617">
        <v>15.06654</v>
      </c>
      <c r="K617">
        <v>0</v>
      </c>
      <c r="L617">
        <v>20.621549999999999</v>
      </c>
      <c r="M617">
        <v>8.0410149999999998</v>
      </c>
      <c r="N617" t="s">
        <v>243</v>
      </c>
      <c r="O617" t="s">
        <v>243</v>
      </c>
    </row>
    <row r="618" spans="1:15" x14ac:dyDescent="0.25">
      <c r="A618" s="58" t="str">
        <f t="shared" si="9"/>
        <v>Salivary glands4</v>
      </c>
      <c r="B618" t="s">
        <v>259</v>
      </c>
      <c r="C618" t="s">
        <v>16</v>
      </c>
      <c r="D618">
        <v>4</v>
      </c>
      <c r="E618" t="s">
        <v>191</v>
      </c>
      <c r="F618" t="s">
        <v>245</v>
      </c>
      <c r="G618">
        <v>55</v>
      </c>
      <c r="H618">
        <v>5.4545450000000004</v>
      </c>
      <c r="I618">
        <v>0.5721503</v>
      </c>
      <c r="J618">
        <v>15.06809</v>
      </c>
      <c r="K618">
        <v>0</v>
      </c>
      <c r="L618">
        <v>20.438680000000002</v>
      </c>
      <c r="M618">
        <v>8.0410149999999998</v>
      </c>
      <c r="N618" t="s">
        <v>243</v>
      </c>
      <c r="O618" t="s">
        <v>243</v>
      </c>
    </row>
    <row r="619" spans="1:15" x14ac:dyDescent="0.25">
      <c r="A619" s="58" t="str">
        <f t="shared" si="9"/>
        <v>Salivary glands5</v>
      </c>
      <c r="B619" t="s">
        <v>259</v>
      </c>
      <c r="C619" t="s">
        <v>16</v>
      </c>
      <c r="D619">
        <v>5</v>
      </c>
      <c r="E619" t="s">
        <v>195</v>
      </c>
      <c r="F619" t="s">
        <v>181</v>
      </c>
      <c r="G619">
        <v>58</v>
      </c>
      <c r="H619">
        <v>10.34483</v>
      </c>
      <c r="I619">
        <v>0.75880720000000002</v>
      </c>
      <c r="J619">
        <v>14.924390000000001</v>
      </c>
      <c r="K619">
        <v>0</v>
      </c>
      <c r="L619">
        <v>20.17201</v>
      </c>
      <c r="M619">
        <v>8.0410149999999998</v>
      </c>
      <c r="N619" t="s">
        <v>243</v>
      </c>
      <c r="O619" t="s">
        <v>243</v>
      </c>
    </row>
    <row r="620" spans="1:15" x14ac:dyDescent="0.25">
      <c r="A620" s="58" t="str">
        <f t="shared" si="9"/>
        <v>Salivary glands6</v>
      </c>
      <c r="B620" t="s">
        <v>259</v>
      </c>
      <c r="C620" t="s">
        <v>16</v>
      </c>
      <c r="D620">
        <v>6</v>
      </c>
      <c r="E620" t="s">
        <v>203</v>
      </c>
      <c r="F620" t="s">
        <v>216</v>
      </c>
      <c r="G620">
        <v>60</v>
      </c>
      <c r="H620">
        <v>5</v>
      </c>
      <c r="I620">
        <v>0.89647189999999999</v>
      </c>
      <c r="J620">
        <v>14.74987</v>
      </c>
      <c r="K620">
        <v>0</v>
      </c>
      <c r="L620">
        <v>19.840489999999999</v>
      </c>
      <c r="M620">
        <v>8.0410149999999998</v>
      </c>
      <c r="N620" t="s">
        <v>243</v>
      </c>
      <c r="O620" t="s">
        <v>243</v>
      </c>
    </row>
    <row r="621" spans="1:15" x14ac:dyDescent="0.25">
      <c r="A621" s="58" t="str">
        <f t="shared" si="9"/>
        <v>Salivary glands7</v>
      </c>
      <c r="B621" t="s">
        <v>259</v>
      </c>
      <c r="C621" t="s">
        <v>16</v>
      </c>
      <c r="D621">
        <v>7</v>
      </c>
      <c r="G621">
        <v>67</v>
      </c>
      <c r="I621">
        <v>1.49379</v>
      </c>
      <c r="J621">
        <v>14.445959999999999</v>
      </c>
      <c r="K621">
        <v>0</v>
      </c>
      <c r="L621">
        <v>19.19566</v>
      </c>
    </row>
    <row r="622" spans="1:15" x14ac:dyDescent="0.25">
      <c r="A622" s="58" t="str">
        <f t="shared" si="9"/>
        <v>Salivary glands8</v>
      </c>
      <c r="B622" t="s">
        <v>259</v>
      </c>
      <c r="C622" t="s">
        <v>16</v>
      </c>
      <c r="D622">
        <v>8</v>
      </c>
      <c r="E622" t="s">
        <v>204</v>
      </c>
      <c r="F622" t="s">
        <v>207</v>
      </c>
      <c r="G622">
        <v>72</v>
      </c>
      <c r="H622">
        <v>5.555555</v>
      </c>
      <c r="I622">
        <v>1.613127</v>
      </c>
      <c r="J622">
        <v>14.17869</v>
      </c>
      <c r="K622">
        <v>0</v>
      </c>
      <c r="L622">
        <v>18.845479999999998</v>
      </c>
      <c r="M622">
        <v>8.0410149999999998</v>
      </c>
      <c r="N622" t="s">
        <v>243</v>
      </c>
      <c r="O622" t="s">
        <v>243</v>
      </c>
    </row>
    <row r="623" spans="1:15" x14ac:dyDescent="0.25">
      <c r="A623" s="58" t="str">
        <f t="shared" si="9"/>
        <v>Salivary glands9</v>
      </c>
      <c r="B623" t="s">
        <v>259</v>
      </c>
      <c r="C623" t="s">
        <v>16</v>
      </c>
      <c r="D623">
        <v>9</v>
      </c>
      <c r="E623" t="s">
        <v>190</v>
      </c>
      <c r="F623" t="s">
        <v>213</v>
      </c>
      <c r="G623">
        <v>73</v>
      </c>
      <c r="H623">
        <v>9.5890409999999999</v>
      </c>
      <c r="I623">
        <v>1.64131</v>
      </c>
      <c r="J623">
        <v>14.169040000000001</v>
      </c>
      <c r="K623">
        <v>0</v>
      </c>
      <c r="L623">
        <v>18.755680000000002</v>
      </c>
      <c r="M623">
        <v>8.0410149999999998</v>
      </c>
      <c r="N623" t="s">
        <v>243</v>
      </c>
      <c r="O623" t="s">
        <v>243</v>
      </c>
    </row>
    <row r="624" spans="1:15" x14ac:dyDescent="0.25">
      <c r="A624" s="58" t="str">
        <f t="shared" si="9"/>
        <v>Salivary glands10</v>
      </c>
      <c r="B624" t="s">
        <v>259</v>
      </c>
      <c r="C624" t="s">
        <v>16</v>
      </c>
      <c r="D624">
        <v>10</v>
      </c>
      <c r="E624" t="s">
        <v>199</v>
      </c>
      <c r="F624" t="s">
        <v>179</v>
      </c>
      <c r="G624">
        <v>80</v>
      </c>
      <c r="H624">
        <v>13.75</v>
      </c>
      <c r="I624">
        <v>1.893653</v>
      </c>
      <c r="J624">
        <v>13.82888</v>
      </c>
      <c r="K624">
        <v>0</v>
      </c>
      <c r="L624">
        <v>18.249490000000002</v>
      </c>
      <c r="M624">
        <v>8.0410149999999998</v>
      </c>
      <c r="N624" t="s">
        <v>243</v>
      </c>
      <c r="O624" t="s">
        <v>243</v>
      </c>
    </row>
    <row r="625" spans="1:15" x14ac:dyDescent="0.25">
      <c r="A625" s="58" t="str">
        <f t="shared" si="9"/>
        <v>Salivary glands11</v>
      </c>
      <c r="B625" t="s">
        <v>259</v>
      </c>
      <c r="C625" t="s">
        <v>16</v>
      </c>
      <c r="D625">
        <v>11</v>
      </c>
      <c r="E625" t="s">
        <v>201</v>
      </c>
      <c r="F625" t="s">
        <v>184</v>
      </c>
      <c r="G625">
        <v>85</v>
      </c>
      <c r="H625">
        <v>7.0588240000000004</v>
      </c>
      <c r="I625">
        <v>2.1524420000000002</v>
      </c>
      <c r="J625">
        <v>13.73442</v>
      </c>
      <c r="K625">
        <v>3.8474899999999999E-2</v>
      </c>
      <c r="L625">
        <v>17.846990000000002</v>
      </c>
      <c r="M625">
        <v>8.0410149999999998</v>
      </c>
      <c r="N625" t="s">
        <v>243</v>
      </c>
      <c r="O625" t="s">
        <v>243</v>
      </c>
    </row>
    <row r="626" spans="1:15" x14ac:dyDescent="0.25">
      <c r="A626" s="58" t="str">
        <f t="shared" si="9"/>
        <v>Salivary glands12</v>
      </c>
      <c r="B626" t="s">
        <v>259</v>
      </c>
      <c r="C626" t="s">
        <v>16</v>
      </c>
      <c r="D626">
        <v>12</v>
      </c>
      <c r="E626" t="s">
        <v>188</v>
      </c>
      <c r="F626" t="s">
        <v>300</v>
      </c>
      <c r="G626">
        <v>86</v>
      </c>
      <c r="H626">
        <v>11.62791</v>
      </c>
      <c r="I626">
        <v>2.2144089999999998</v>
      </c>
      <c r="J626">
        <v>13.68656</v>
      </c>
      <c r="K626">
        <v>5.4392599999999999E-2</v>
      </c>
      <c r="L626">
        <v>17.833110000000001</v>
      </c>
      <c r="M626">
        <v>8.0410149999999998</v>
      </c>
      <c r="N626" t="s">
        <v>243</v>
      </c>
      <c r="O626" t="s">
        <v>243</v>
      </c>
    </row>
    <row r="627" spans="1:15" x14ac:dyDescent="0.25">
      <c r="A627" s="58" t="str">
        <f t="shared" si="9"/>
        <v>Salivary glands13</v>
      </c>
      <c r="B627" t="s">
        <v>259</v>
      </c>
      <c r="C627" t="s">
        <v>16</v>
      </c>
      <c r="D627">
        <v>13</v>
      </c>
      <c r="G627">
        <v>87</v>
      </c>
      <c r="I627">
        <v>2.2802899999999999</v>
      </c>
      <c r="J627">
        <v>13.632389999999999</v>
      </c>
      <c r="K627">
        <v>7.1008600000000005E-2</v>
      </c>
      <c r="L627">
        <v>17.79599</v>
      </c>
    </row>
    <row r="628" spans="1:15" x14ac:dyDescent="0.25">
      <c r="A628" s="58" t="str">
        <f t="shared" si="9"/>
        <v>Salivary glands14</v>
      </c>
      <c r="B628" t="s">
        <v>259</v>
      </c>
      <c r="C628" t="s">
        <v>16</v>
      </c>
      <c r="D628">
        <v>14</v>
      </c>
      <c r="E628" t="s">
        <v>205</v>
      </c>
      <c r="F628" t="s">
        <v>303</v>
      </c>
      <c r="G628">
        <v>87</v>
      </c>
      <c r="H628">
        <v>10.34483</v>
      </c>
      <c r="I628">
        <v>2.2802899999999999</v>
      </c>
      <c r="J628">
        <v>13.632389999999999</v>
      </c>
      <c r="K628">
        <v>7.1008600000000005E-2</v>
      </c>
      <c r="L628">
        <v>17.79599</v>
      </c>
      <c r="M628">
        <v>8.0410149999999998</v>
      </c>
      <c r="N628" t="s">
        <v>243</v>
      </c>
      <c r="O628" t="s">
        <v>243</v>
      </c>
    </row>
    <row r="629" spans="1:15" x14ac:dyDescent="0.25">
      <c r="A629" s="58" t="str">
        <f t="shared" si="9"/>
        <v>Salivary glands15</v>
      </c>
      <c r="B629" t="s">
        <v>259</v>
      </c>
      <c r="C629" t="s">
        <v>16</v>
      </c>
      <c r="D629">
        <v>15</v>
      </c>
      <c r="E629" t="s">
        <v>198</v>
      </c>
      <c r="F629" t="s">
        <v>183</v>
      </c>
      <c r="G629">
        <v>91</v>
      </c>
      <c r="H629">
        <v>5.4945050000000002</v>
      </c>
      <c r="I629">
        <v>2.3482729999999998</v>
      </c>
      <c r="J629">
        <v>13.53436</v>
      </c>
      <c r="K629">
        <v>0.1457754</v>
      </c>
      <c r="L629">
        <v>17.490130000000001</v>
      </c>
      <c r="M629">
        <v>8.0410149999999998</v>
      </c>
      <c r="N629" t="s">
        <v>243</v>
      </c>
      <c r="O629" t="s">
        <v>243</v>
      </c>
    </row>
    <row r="630" spans="1:15" x14ac:dyDescent="0.25">
      <c r="A630" s="58" t="str">
        <f t="shared" si="9"/>
        <v>Salivary glands16</v>
      </c>
      <c r="B630" t="s">
        <v>259</v>
      </c>
      <c r="C630" t="s">
        <v>16</v>
      </c>
      <c r="D630">
        <v>16</v>
      </c>
      <c r="E630" t="s">
        <v>197</v>
      </c>
      <c r="F630" t="s">
        <v>221</v>
      </c>
      <c r="G630">
        <v>103</v>
      </c>
      <c r="H630">
        <v>3.8834949999999999</v>
      </c>
      <c r="I630">
        <v>2.683627</v>
      </c>
      <c r="J630">
        <v>13.2216</v>
      </c>
      <c r="K630">
        <v>0.49811430000000001</v>
      </c>
      <c r="L630">
        <v>16.952819999999999</v>
      </c>
      <c r="M630">
        <v>8.0410149999999998</v>
      </c>
      <c r="N630" t="s">
        <v>243</v>
      </c>
      <c r="O630" t="s">
        <v>243</v>
      </c>
    </row>
    <row r="631" spans="1:15" x14ac:dyDescent="0.25">
      <c r="A631" s="58" t="str">
        <f t="shared" si="9"/>
        <v>Salivary glands17</v>
      </c>
      <c r="B631" t="s">
        <v>259</v>
      </c>
      <c r="C631" t="s">
        <v>16</v>
      </c>
      <c r="D631">
        <v>17</v>
      </c>
      <c r="G631">
        <v>107</v>
      </c>
      <c r="I631">
        <v>2.8349700000000002</v>
      </c>
      <c r="J631">
        <v>13.06254</v>
      </c>
      <c r="K631">
        <v>0.68523789999999996</v>
      </c>
      <c r="L631">
        <v>16.723749999999999</v>
      </c>
    </row>
    <row r="632" spans="1:15" x14ac:dyDescent="0.25">
      <c r="A632" s="58" t="str">
        <f t="shared" si="9"/>
        <v>Salivary glands18</v>
      </c>
      <c r="B632" t="s">
        <v>259</v>
      </c>
      <c r="C632" t="s">
        <v>16</v>
      </c>
      <c r="D632">
        <v>18</v>
      </c>
      <c r="E632" t="s">
        <v>200</v>
      </c>
      <c r="F632" t="s">
        <v>220</v>
      </c>
      <c r="G632">
        <v>108</v>
      </c>
      <c r="H632">
        <v>7.4074070000000001</v>
      </c>
      <c r="I632">
        <v>2.8444729999999998</v>
      </c>
      <c r="J632">
        <v>13.054650000000001</v>
      </c>
      <c r="K632">
        <v>0.73999420000000005</v>
      </c>
      <c r="L632">
        <v>16.64554</v>
      </c>
      <c r="M632">
        <v>8.0410149999999998</v>
      </c>
      <c r="N632" t="s">
        <v>243</v>
      </c>
      <c r="O632" t="s">
        <v>243</v>
      </c>
    </row>
    <row r="633" spans="1:15" x14ac:dyDescent="0.25">
      <c r="A633" s="58" t="str">
        <f t="shared" si="9"/>
        <v>Salivary glands19</v>
      </c>
      <c r="B633" t="s">
        <v>259</v>
      </c>
      <c r="C633" t="s">
        <v>16</v>
      </c>
      <c r="D633">
        <v>19</v>
      </c>
      <c r="E633" t="s">
        <v>202</v>
      </c>
      <c r="F633" t="s">
        <v>219</v>
      </c>
      <c r="G633">
        <v>116</v>
      </c>
      <c r="H633">
        <v>8.6206890000000005</v>
      </c>
      <c r="I633">
        <v>2.96977</v>
      </c>
      <c r="J633">
        <v>12.879580000000001</v>
      </c>
      <c r="K633">
        <v>0.95623380000000002</v>
      </c>
      <c r="L633">
        <v>16.33943</v>
      </c>
      <c r="M633">
        <v>8.0410149999999998</v>
      </c>
      <c r="N633" t="s">
        <v>243</v>
      </c>
      <c r="O633" t="s">
        <v>243</v>
      </c>
    </row>
    <row r="634" spans="1:15" x14ac:dyDescent="0.25">
      <c r="A634" s="58" t="str">
        <f t="shared" si="9"/>
        <v>Salivary glands20</v>
      </c>
      <c r="B634" t="s">
        <v>259</v>
      </c>
      <c r="C634" t="s">
        <v>16</v>
      </c>
      <c r="D634">
        <v>20</v>
      </c>
      <c r="E634" t="s">
        <v>206</v>
      </c>
      <c r="F634" t="s">
        <v>304</v>
      </c>
      <c r="G634">
        <v>120</v>
      </c>
      <c r="H634">
        <v>6.6666670000000003</v>
      </c>
      <c r="I634">
        <v>3.0734330000000001</v>
      </c>
      <c r="J634">
        <v>12.841430000000001</v>
      </c>
      <c r="K634">
        <v>1.0146660000000001</v>
      </c>
      <c r="L634">
        <v>16.259730000000001</v>
      </c>
      <c r="M634">
        <v>8.0410149999999998</v>
      </c>
      <c r="N634" t="s">
        <v>243</v>
      </c>
      <c r="O634" t="s">
        <v>243</v>
      </c>
    </row>
    <row r="635" spans="1:15" x14ac:dyDescent="0.25">
      <c r="A635" s="58" t="str">
        <f t="shared" si="9"/>
        <v>Salivary glands21</v>
      </c>
      <c r="B635" t="s">
        <v>259</v>
      </c>
      <c r="C635" t="s">
        <v>16</v>
      </c>
      <c r="D635">
        <v>21</v>
      </c>
      <c r="G635">
        <v>127</v>
      </c>
      <c r="I635">
        <v>3.2407080000000001</v>
      </c>
      <c r="J635">
        <v>12.673360000000001</v>
      </c>
      <c r="K635">
        <v>1.1725479999999999</v>
      </c>
      <c r="L635">
        <v>15.99959</v>
      </c>
    </row>
    <row r="636" spans="1:15" x14ac:dyDescent="0.25">
      <c r="A636" s="58" t="str">
        <f t="shared" si="9"/>
        <v>Salivary glands22</v>
      </c>
      <c r="B636" t="s">
        <v>259</v>
      </c>
      <c r="C636" t="s">
        <v>16</v>
      </c>
      <c r="D636">
        <v>22</v>
      </c>
      <c r="G636">
        <v>147</v>
      </c>
      <c r="I636">
        <v>3.5644179999999999</v>
      </c>
      <c r="J636">
        <v>12.363939999999999</v>
      </c>
      <c r="K636">
        <v>1.6132679999999999</v>
      </c>
      <c r="L636">
        <v>15.418749999999999</v>
      </c>
    </row>
    <row r="637" spans="1:15" x14ac:dyDescent="0.25">
      <c r="A637" s="58" t="str">
        <f t="shared" si="9"/>
        <v>Salivary glands23</v>
      </c>
      <c r="B637" t="s">
        <v>259</v>
      </c>
      <c r="C637" t="s">
        <v>16</v>
      </c>
      <c r="D637">
        <v>23</v>
      </c>
      <c r="E637" t="s">
        <v>193</v>
      </c>
      <c r="F637" t="s">
        <v>173</v>
      </c>
      <c r="G637">
        <v>150</v>
      </c>
      <c r="H637">
        <v>7.3333329999999997</v>
      </c>
      <c r="I637">
        <v>3.5991200000000001</v>
      </c>
      <c r="J637">
        <v>12.34193</v>
      </c>
      <c r="K637">
        <v>1.6759489999999999</v>
      </c>
      <c r="L637">
        <v>15.296379999999999</v>
      </c>
      <c r="M637">
        <v>8.0410149999999998</v>
      </c>
      <c r="N637" t="s">
        <v>243</v>
      </c>
      <c r="O637" t="s">
        <v>243</v>
      </c>
    </row>
    <row r="638" spans="1:15" x14ac:dyDescent="0.25">
      <c r="A638" s="58" t="str">
        <f t="shared" si="9"/>
        <v>Salivary glands24</v>
      </c>
      <c r="B638" t="s">
        <v>259</v>
      </c>
      <c r="C638" t="s">
        <v>16</v>
      </c>
      <c r="D638">
        <v>24</v>
      </c>
      <c r="G638">
        <v>167</v>
      </c>
      <c r="I638">
        <v>3.8367629999999999</v>
      </c>
      <c r="J638">
        <v>12.10492</v>
      </c>
      <c r="K638">
        <v>1.9833149999999999</v>
      </c>
      <c r="L638">
        <v>14.90996</v>
      </c>
    </row>
    <row r="639" spans="1:15" x14ac:dyDescent="0.25">
      <c r="A639" s="58" t="str">
        <f t="shared" si="9"/>
        <v>Salivary glands25</v>
      </c>
      <c r="B639" t="s">
        <v>259</v>
      </c>
      <c r="C639" t="s">
        <v>16</v>
      </c>
      <c r="D639">
        <v>25</v>
      </c>
      <c r="G639">
        <v>187</v>
      </c>
      <c r="I639">
        <v>4.076333</v>
      </c>
      <c r="J639">
        <v>11.88536</v>
      </c>
      <c r="K639">
        <v>2.2939569999999998</v>
      </c>
      <c r="L639">
        <v>14.51478</v>
      </c>
    </row>
    <row r="640" spans="1:15" x14ac:dyDescent="0.25">
      <c r="A640" s="58" t="str">
        <f t="shared" si="9"/>
        <v>Salivary glands26</v>
      </c>
      <c r="B640" t="s">
        <v>259</v>
      </c>
      <c r="C640" t="s">
        <v>16</v>
      </c>
      <c r="D640">
        <v>26</v>
      </c>
      <c r="E640" t="s">
        <v>194</v>
      </c>
      <c r="F640" t="s">
        <v>174</v>
      </c>
      <c r="G640">
        <v>203</v>
      </c>
      <c r="H640">
        <v>6.8965519999999998</v>
      </c>
      <c r="I640">
        <v>4.2381039999999999</v>
      </c>
      <c r="J640">
        <v>11.732530000000001</v>
      </c>
      <c r="K640">
        <v>2.5300630000000002</v>
      </c>
      <c r="L640">
        <v>14.241720000000001</v>
      </c>
      <c r="M640">
        <v>8.0410149999999998</v>
      </c>
      <c r="N640" t="s">
        <v>243</v>
      </c>
      <c r="O640" t="s">
        <v>243</v>
      </c>
    </row>
    <row r="641" spans="1:15" x14ac:dyDescent="0.25">
      <c r="A641" s="58" t="str">
        <f t="shared" si="9"/>
        <v>Salivary glands27</v>
      </c>
      <c r="B641" t="s">
        <v>259</v>
      </c>
      <c r="C641" t="s">
        <v>16</v>
      </c>
      <c r="D641">
        <v>27</v>
      </c>
      <c r="E641" t="s">
        <v>192</v>
      </c>
      <c r="F641" t="s">
        <v>185</v>
      </c>
      <c r="G641">
        <v>204</v>
      </c>
      <c r="H641">
        <v>9.3137249999999998</v>
      </c>
      <c r="I641">
        <v>4.2506279999999999</v>
      </c>
      <c r="J641">
        <v>11.716469999999999</v>
      </c>
      <c r="K641">
        <v>2.5357769999999999</v>
      </c>
      <c r="L641">
        <v>14.21162</v>
      </c>
      <c r="M641">
        <v>8.0410149999999998</v>
      </c>
      <c r="N641" t="s">
        <v>243</v>
      </c>
      <c r="O641" t="s">
        <v>243</v>
      </c>
    </row>
    <row r="642" spans="1:15" x14ac:dyDescent="0.25">
      <c r="A642" s="58" t="str">
        <f t="shared" ref="A642:A705" si="10">CONCATENATE(C642,D642)</f>
        <v>Salivary glands28</v>
      </c>
      <c r="B642" t="s">
        <v>259</v>
      </c>
      <c r="C642" t="s">
        <v>16</v>
      </c>
      <c r="D642">
        <v>28</v>
      </c>
      <c r="G642">
        <v>207</v>
      </c>
      <c r="I642">
        <v>4.2953429999999999</v>
      </c>
      <c r="J642">
        <v>11.696569999999999</v>
      </c>
      <c r="K642">
        <v>2.558424</v>
      </c>
      <c r="L642">
        <v>14.199859999999999</v>
      </c>
    </row>
    <row r="643" spans="1:15" x14ac:dyDescent="0.25">
      <c r="A643" s="58" t="str">
        <f t="shared" si="10"/>
        <v>Stomach1</v>
      </c>
      <c r="B643" t="s">
        <v>259</v>
      </c>
      <c r="C643" t="s">
        <v>12</v>
      </c>
      <c r="D643">
        <v>1</v>
      </c>
      <c r="G643">
        <v>401</v>
      </c>
      <c r="I643">
        <v>30.347390000000001</v>
      </c>
      <c r="J643">
        <v>39.693579999999997</v>
      </c>
      <c r="K643">
        <v>27.733450000000001</v>
      </c>
      <c r="L643">
        <v>42.450569999999999</v>
      </c>
    </row>
    <row r="644" spans="1:15" x14ac:dyDescent="0.25">
      <c r="A644" s="58" t="str">
        <f t="shared" si="10"/>
        <v>Stomach2</v>
      </c>
      <c r="B644" t="s">
        <v>259</v>
      </c>
      <c r="C644" t="s">
        <v>12</v>
      </c>
      <c r="D644">
        <v>2</v>
      </c>
      <c r="E644" t="s">
        <v>195</v>
      </c>
      <c r="F644" t="s">
        <v>181</v>
      </c>
      <c r="G644">
        <v>416</v>
      </c>
      <c r="H644">
        <v>43.75</v>
      </c>
      <c r="I644">
        <v>30.435079999999999</v>
      </c>
      <c r="J644">
        <v>39.6126</v>
      </c>
      <c r="K644">
        <v>27.87304</v>
      </c>
      <c r="L644">
        <v>42.312040000000003</v>
      </c>
      <c r="M644">
        <v>35.11092</v>
      </c>
      <c r="N644" t="s">
        <v>253</v>
      </c>
      <c r="O644" t="s">
        <v>253</v>
      </c>
    </row>
    <row r="645" spans="1:15" x14ac:dyDescent="0.25">
      <c r="A645" s="58" t="str">
        <f t="shared" si="10"/>
        <v>Stomach3</v>
      </c>
      <c r="B645" t="s">
        <v>259</v>
      </c>
      <c r="C645" t="s">
        <v>12</v>
      </c>
      <c r="D645">
        <v>3</v>
      </c>
      <c r="E645" t="s">
        <v>196</v>
      </c>
      <c r="F645" t="s">
        <v>215</v>
      </c>
      <c r="G645">
        <v>479</v>
      </c>
      <c r="H645">
        <v>37.995820000000002</v>
      </c>
      <c r="I645">
        <v>30.75939</v>
      </c>
      <c r="J645">
        <v>39.312159999999999</v>
      </c>
      <c r="K645">
        <v>28.36317</v>
      </c>
      <c r="L645">
        <v>41.830840000000002</v>
      </c>
      <c r="M645">
        <v>35.11092</v>
      </c>
      <c r="N645" t="s">
        <v>243</v>
      </c>
      <c r="O645" t="s">
        <v>243</v>
      </c>
    </row>
    <row r="646" spans="1:15" x14ac:dyDescent="0.25">
      <c r="A646" s="58" t="str">
        <f t="shared" si="10"/>
        <v>Stomach4</v>
      </c>
      <c r="B646" t="s">
        <v>259</v>
      </c>
      <c r="C646" t="s">
        <v>12</v>
      </c>
      <c r="D646">
        <v>4</v>
      </c>
      <c r="E646" t="s">
        <v>189</v>
      </c>
      <c r="F646" t="s">
        <v>214</v>
      </c>
      <c r="G646">
        <v>516</v>
      </c>
      <c r="H646">
        <v>37.596899999999998</v>
      </c>
      <c r="I646">
        <v>30.920739999999999</v>
      </c>
      <c r="J646">
        <v>39.158569999999997</v>
      </c>
      <c r="K646">
        <v>28.606200000000001</v>
      </c>
      <c r="L646">
        <v>41.586739999999999</v>
      </c>
      <c r="M646">
        <v>35.11092</v>
      </c>
      <c r="N646" t="s">
        <v>243</v>
      </c>
      <c r="O646" t="s">
        <v>243</v>
      </c>
    </row>
    <row r="647" spans="1:15" x14ac:dyDescent="0.25">
      <c r="A647" s="58" t="str">
        <f t="shared" si="10"/>
        <v>Stomach5</v>
      </c>
      <c r="B647" t="s">
        <v>259</v>
      </c>
      <c r="C647" t="s">
        <v>12</v>
      </c>
      <c r="D647">
        <v>5</v>
      </c>
      <c r="E647" t="s">
        <v>198</v>
      </c>
      <c r="F647" t="s">
        <v>183</v>
      </c>
      <c r="G647">
        <v>518</v>
      </c>
      <c r="H647">
        <v>36.67953</v>
      </c>
      <c r="I647">
        <v>30.930240000000001</v>
      </c>
      <c r="J647">
        <v>39.15269</v>
      </c>
      <c r="K647">
        <v>28.61984</v>
      </c>
      <c r="L647">
        <v>41.573639999999997</v>
      </c>
      <c r="M647">
        <v>35.11092</v>
      </c>
      <c r="N647" t="s">
        <v>243</v>
      </c>
      <c r="O647" t="s">
        <v>243</v>
      </c>
    </row>
    <row r="648" spans="1:15" x14ac:dyDescent="0.25">
      <c r="A648" s="58" t="str">
        <f t="shared" si="10"/>
        <v>Stomach6</v>
      </c>
      <c r="B648" t="s">
        <v>259</v>
      </c>
      <c r="C648" t="s">
        <v>12</v>
      </c>
      <c r="D648">
        <v>6</v>
      </c>
      <c r="G648">
        <v>551</v>
      </c>
      <c r="I648">
        <v>31.06026</v>
      </c>
      <c r="J648">
        <v>39.030119999999997</v>
      </c>
      <c r="K648">
        <v>28.818359999999998</v>
      </c>
      <c r="L648">
        <v>41.373179999999998</v>
      </c>
    </row>
    <row r="649" spans="1:15" x14ac:dyDescent="0.25">
      <c r="A649" s="58" t="str">
        <f t="shared" si="10"/>
        <v>Stomach7</v>
      </c>
      <c r="B649" t="s">
        <v>259</v>
      </c>
      <c r="C649" t="s">
        <v>12</v>
      </c>
      <c r="D649">
        <v>7</v>
      </c>
      <c r="E649" t="s">
        <v>203</v>
      </c>
      <c r="F649" t="s">
        <v>216</v>
      </c>
      <c r="G649">
        <v>570</v>
      </c>
      <c r="H649">
        <v>41.228070000000002</v>
      </c>
      <c r="I649">
        <v>31.127569999999999</v>
      </c>
      <c r="J649">
        <v>38.965969999999999</v>
      </c>
      <c r="K649">
        <v>28.925560000000001</v>
      </c>
      <c r="L649">
        <v>41.27176</v>
      </c>
      <c r="M649">
        <v>35.11092</v>
      </c>
      <c r="N649" t="s">
        <v>253</v>
      </c>
      <c r="O649" t="s">
        <v>243</v>
      </c>
    </row>
    <row r="650" spans="1:15" x14ac:dyDescent="0.25">
      <c r="A650" s="58" t="str">
        <f t="shared" si="10"/>
        <v>Stomach8</v>
      </c>
      <c r="B650" t="s">
        <v>259</v>
      </c>
      <c r="C650" t="s">
        <v>12</v>
      </c>
      <c r="D650">
        <v>8</v>
      </c>
      <c r="E650" t="s">
        <v>199</v>
      </c>
      <c r="F650" t="s">
        <v>179</v>
      </c>
      <c r="G650">
        <v>614</v>
      </c>
      <c r="H650">
        <v>37.296419999999998</v>
      </c>
      <c r="I650">
        <v>31.278030000000001</v>
      </c>
      <c r="J650">
        <v>38.829509999999999</v>
      </c>
      <c r="K650">
        <v>29.15352</v>
      </c>
      <c r="L650">
        <v>41.044130000000003</v>
      </c>
      <c r="M650">
        <v>35.11092</v>
      </c>
      <c r="N650" t="s">
        <v>243</v>
      </c>
      <c r="O650" t="s">
        <v>243</v>
      </c>
    </row>
    <row r="651" spans="1:15" x14ac:dyDescent="0.25">
      <c r="A651" s="58" t="str">
        <f t="shared" si="10"/>
        <v>Stomach9</v>
      </c>
      <c r="B651" t="s">
        <v>259</v>
      </c>
      <c r="C651" t="s">
        <v>12</v>
      </c>
      <c r="D651">
        <v>9</v>
      </c>
      <c r="G651">
        <v>701</v>
      </c>
      <c r="I651">
        <v>31.527560000000001</v>
      </c>
      <c r="J651">
        <v>38.594520000000003</v>
      </c>
      <c r="K651">
        <v>29.53464</v>
      </c>
      <c r="L651">
        <v>40.66619</v>
      </c>
    </row>
    <row r="652" spans="1:15" x14ac:dyDescent="0.25">
      <c r="A652" s="58" t="str">
        <f t="shared" si="10"/>
        <v>Stomach10</v>
      </c>
      <c r="B652" t="s">
        <v>259</v>
      </c>
      <c r="C652" t="s">
        <v>12</v>
      </c>
      <c r="D652">
        <v>10</v>
      </c>
      <c r="E652" t="s">
        <v>200</v>
      </c>
      <c r="F652" t="s">
        <v>220</v>
      </c>
      <c r="G652">
        <v>722</v>
      </c>
      <c r="H652">
        <v>34.210529999999999</v>
      </c>
      <c r="I652">
        <v>31.58071</v>
      </c>
      <c r="J652">
        <v>38.543689999999998</v>
      </c>
      <c r="K652">
        <v>29.614560000000001</v>
      </c>
      <c r="L652">
        <v>40.584389999999999</v>
      </c>
      <c r="M652">
        <v>35.11092</v>
      </c>
      <c r="N652" t="s">
        <v>243</v>
      </c>
      <c r="O652" t="s">
        <v>243</v>
      </c>
    </row>
    <row r="653" spans="1:15" x14ac:dyDescent="0.25">
      <c r="A653" s="58" t="str">
        <f t="shared" si="10"/>
        <v>Stomach11</v>
      </c>
      <c r="B653" t="s">
        <v>259</v>
      </c>
      <c r="C653" t="s">
        <v>12</v>
      </c>
      <c r="D653">
        <v>11</v>
      </c>
      <c r="E653" t="s">
        <v>201</v>
      </c>
      <c r="F653" t="s">
        <v>184</v>
      </c>
      <c r="G653">
        <v>727</v>
      </c>
      <c r="H653">
        <v>35.075650000000003</v>
      </c>
      <c r="I653">
        <v>31.59085</v>
      </c>
      <c r="J653">
        <v>38.531010000000002</v>
      </c>
      <c r="K653">
        <v>29.63175</v>
      </c>
      <c r="L653">
        <v>40.566600000000001</v>
      </c>
      <c r="M653">
        <v>35.11092</v>
      </c>
      <c r="N653" t="s">
        <v>243</v>
      </c>
      <c r="O653" t="s">
        <v>243</v>
      </c>
    </row>
    <row r="654" spans="1:15" x14ac:dyDescent="0.25">
      <c r="A654" s="58" t="str">
        <f t="shared" si="10"/>
        <v>Stomach12</v>
      </c>
      <c r="B654" t="s">
        <v>259</v>
      </c>
      <c r="C654" t="s">
        <v>12</v>
      </c>
      <c r="D654">
        <v>12</v>
      </c>
      <c r="E654" t="s">
        <v>197</v>
      </c>
      <c r="F654" t="s">
        <v>221</v>
      </c>
      <c r="G654">
        <v>738</v>
      </c>
      <c r="H654">
        <v>33.739840000000001</v>
      </c>
      <c r="I654">
        <v>31.61749</v>
      </c>
      <c r="J654">
        <v>38.506189999999997</v>
      </c>
      <c r="K654">
        <v>29.67662</v>
      </c>
      <c r="L654">
        <v>40.525790000000001</v>
      </c>
      <c r="M654">
        <v>35.11092</v>
      </c>
      <c r="N654" t="s">
        <v>243</v>
      </c>
      <c r="O654" t="s">
        <v>243</v>
      </c>
    </row>
    <row r="655" spans="1:15" x14ac:dyDescent="0.25">
      <c r="A655" s="58" t="str">
        <f t="shared" si="10"/>
        <v>Stomach13</v>
      </c>
      <c r="B655" t="s">
        <v>259</v>
      </c>
      <c r="C655" t="s">
        <v>12</v>
      </c>
      <c r="D655">
        <v>13</v>
      </c>
      <c r="E655" t="s">
        <v>188</v>
      </c>
      <c r="F655" t="s">
        <v>300</v>
      </c>
      <c r="G655">
        <v>743</v>
      </c>
      <c r="H655">
        <v>34.589500000000001</v>
      </c>
      <c r="I655">
        <v>31.631530000000001</v>
      </c>
      <c r="J655">
        <v>38.493560000000002</v>
      </c>
      <c r="K655">
        <v>29.691330000000001</v>
      </c>
      <c r="L655">
        <v>40.507040000000003</v>
      </c>
      <c r="M655">
        <v>35.11092</v>
      </c>
      <c r="N655" t="s">
        <v>243</v>
      </c>
      <c r="O655" t="s">
        <v>243</v>
      </c>
    </row>
    <row r="656" spans="1:15" x14ac:dyDescent="0.25">
      <c r="A656" s="58" t="str">
        <f t="shared" si="10"/>
        <v>Stomach14</v>
      </c>
      <c r="B656" t="s">
        <v>259</v>
      </c>
      <c r="C656" t="s">
        <v>12</v>
      </c>
      <c r="D656">
        <v>14</v>
      </c>
      <c r="E656" t="s">
        <v>205</v>
      </c>
      <c r="F656" t="s">
        <v>303</v>
      </c>
      <c r="G656">
        <v>773</v>
      </c>
      <c r="H656">
        <v>41.914619999999999</v>
      </c>
      <c r="I656">
        <v>31.700399999999998</v>
      </c>
      <c r="J656">
        <v>38.428640000000001</v>
      </c>
      <c r="K656">
        <v>29.79776</v>
      </c>
      <c r="L656">
        <v>40.404350000000001</v>
      </c>
      <c r="M656">
        <v>35.11092</v>
      </c>
      <c r="N656" t="s">
        <v>253</v>
      </c>
      <c r="O656" t="s">
        <v>253</v>
      </c>
    </row>
    <row r="657" spans="1:15" x14ac:dyDescent="0.25">
      <c r="A657" s="58" t="str">
        <f t="shared" si="10"/>
        <v>Stomach15</v>
      </c>
      <c r="B657" t="s">
        <v>259</v>
      </c>
      <c r="C657" t="s">
        <v>12</v>
      </c>
      <c r="D657">
        <v>15</v>
      </c>
      <c r="E657" t="s">
        <v>191</v>
      </c>
      <c r="F657" t="s">
        <v>245</v>
      </c>
      <c r="G657">
        <v>780</v>
      </c>
      <c r="H657">
        <v>25.641030000000001</v>
      </c>
      <c r="I657">
        <v>31.714110000000002</v>
      </c>
      <c r="J657">
        <v>38.415640000000003</v>
      </c>
      <c r="K657">
        <v>29.82159</v>
      </c>
      <c r="L657">
        <v>40.378210000000003</v>
      </c>
      <c r="M657">
        <v>35.11092</v>
      </c>
      <c r="N657" t="s">
        <v>244</v>
      </c>
      <c r="O657" t="s">
        <v>244</v>
      </c>
    </row>
    <row r="658" spans="1:15" x14ac:dyDescent="0.25">
      <c r="A658" s="58" t="str">
        <f t="shared" si="10"/>
        <v>Stomach16</v>
      </c>
      <c r="B658" t="s">
        <v>259</v>
      </c>
      <c r="C658" t="s">
        <v>12</v>
      </c>
      <c r="D658">
        <v>16</v>
      </c>
      <c r="E658" t="s">
        <v>206</v>
      </c>
      <c r="F658" t="s">
        <v>304</v>
      </c>
      <c r="G658">
        <v>812</v>
      </c>
      <c r="H658">
        <v>41.74877</v>
      </c>
      <c r="I658">
        <v>31.784040000000001</v>
      </c>
      <c r="J658">
        <v>38.350790000000003</v>
      </c>
      <c r="K658">
        <v>29.929880000000001</v>
      </c>
      <c r="L658">
        <v>40.273290000000003</v>
      </c>
      <c r="M658">
        <v>35.11092</v>
      </c>
      <c r="N658" t="s">
        <v>253</v>
      </c>
      <c r="O658" t="s">
        <v>253</v>
      </c>
    </row>
    <row r="659" spans="1:15" x14ac:dyDescent="0.25">
      <c r="A659" s="58" t="str">
        <f t="shared" si="10"/>
        <v>Stomach17</v>
      </c>
      <c r="B659" t="s">
        <v>259</v>
      </c>
      <c r="C659" t="s">
        <v>12</v>
      </c>
      <c r="D659">
        <v>17</v>
      </c>
      <c r="G659">
        <v>851</v>
      </c>
      <c r="I659">
        <v>31.86177</v>
      </c>
      <c r="J659">
        <v>38.276310000000002</v>
      </c>
      <c r="K659">
        <v>30.047730000000001</v>
      </c>
      <c r="L659">
        <v>40.156390000000002</v>
      </c>
    </row>
    <row r="660" spans="1:15" x14ac:dyDescent="0.25">
      <c r="A660" s="58" t="str">
        <f t="shared" si="10"/>
        <v>Stomach18</v>
      </c>
      <c r="B660" t="s">
        <v>259</v>
      </c>
      <c r="C660" t="s">
        <v>12</v>
      </c>
      <c r="D660">
        <v>18</v>
      </c>
      <c r="E660" t="s">
        <v>204</v>
      </c>
      <c r="F660" t="s">
        <v>207</v>
      </c>
      <c r="G660">
        <v>859</v>
      </c>
      <c r="H660">
        <v>32.828870000000002</v>
      </c>
      <c r="I660">
        <v>31.876999999999999</v>
      </c>
      <c r="J660">
        <v>38.261920000000003</v>
      </c>
      <c r="K660">
        <v>30.071149999999999</v>
      </c>
      <c r="L660">
        <v>40.132840000000002</v>
      </c>
      <c r="M660">
        <v>35.11092</v>
      </c>
      <c r="N660" t="s">
        <v>243</v>
      </c>
      <c r="O660" t="s">
        <v>243</v>
      </c>
    </row>
    <row r="661" spans="1:15" x14ac:dyDescent="0.25">
      <c r="A661" s="58" t="str">
        <f t="shared" si="10"/>
        <v>Stomach19</v>
      </c>
      <c r="B661" t="s">
        <v>259</v>
      </c>
      <c r="C661" t="s">
        <v>12</v>
      </c>
      <c r="D661">
        <v>19</v>
      </c>
      <c r="E661" t="s">
        <v>190</v>
      </c>
      <c r="F661" t="s">
        <v>213</v>
      </c>
      <c r="G661">
        <v>952</v>
      </c>
      <c r="H661">
        <v>27.626049999999999</v>
      </c>
      <c r="I661">
        <v>32.041759999999996</v>
      </c>
      <c r="J661">
        <v>38.10568</v>
      </c>
      <c r="K661">
        <v>30.323989999999998</v>
      </c>
      <c r="L661">
        <v>39.88212</v>
      </c>
      <c r="M661">
        <v>35.11092</v>
      </c>
      <c r="N661" t="s">
        <v>244</v>
      </c>
      <c r="O661" t="s">
        <v>244</v>
      </c>
    </row>
    <row r="662" spans="1:15" x14ac:dyDescent="0.25">
      <c r="A662" s="58" t="str">
        <f t="shared" si="10"/>
        <v>Stomach20</v>
      </c>
      <c r="B662" t="s">
        <v>259</v>
      </c>
      <c r="C662" t="s">
        <v>12</v>
      </c>
      <c r="D662">
        <v>20</v>
      </c>
      <c r="G662">
        <v>1001</v>
      </c>
      <c r="I662">
        <v>32.117319999999999</v>
      </c>
      <c r="J662">
        <v>38.032539999999997</v>
      </c>
      <c r="K662">
        <v>30.442959999999999</v>
      </c>
      <c r="L662">
        <v>39.762070000000001</v>
      </c>
    </row>
    <row r="663" spans="1:15" x14ac:dyDescent="0.25">
      <c r="A663" s="58" t="str">
        <f t="shared" si="10"/>
        <v>Stomach21</v>
      </c>
      <c r="B663" t="s">
        <v>259</v>
      </c>
      <c r="C663" t="s">
        <v>12</v>
      </c>
      <c r="D663">
        <v>21</v>
      </c>
      <c r="G663">
        <v>1151</v>
      </c>
      <c r="I663">
        <v>32.322690000000001</v>
      </c>
      <c r="J663">
        <v>37.837910000000001</v>
      </c>
      <c r="K663">
        <v>30.75928</v>
      </c>
      <c r="L663">
        <v>39.449640000000002</v>
      </c>
    </row>
    <row r="664" spans="1:15" x14ac:dyDescent="0.25">
      <c r="A664" s="58" t="str">
        <f t="shared" si="10"/>
        <v>Stomach22</v>
      </c>
      <c r="B664" t="s">
        <v>259</v>
      </c>
      <c r="C664" t="s">
        <v>12</v>
      </c>
      <c r="D664">
        <v>22</v>
      </c>
      <c r="E664" t="s">
        <v>202</v>
      </c>
      <c r="F664" t="s">
        <v>219</v>
      </c>
      <c r="G664">
        <v>1298</v>
      </c>
      <c r="H664">
        <v>34.28351</v>
      </c>
      <c r="I664">
        <v>32.486159999999998</v>
      </c>
      <c r="J664">
        <v>37.679729999999999</v>
      </c>
      <c r="K664">
        <v>31.011700000000001</v>
      </c>
      <c r="L664">
        <v>39.197969999999998</v>
      </c>
      <c r="M664">
        <v>35.11092</v>
      </c>
      <c r="N664" t="s">
        <v>243</v>
      </c>
      <c r="O664" t="s">
        <v>243</v>
      </c>
    </row>
    <row r="665" spans="1:15" x14ac:dyDescent="0.25">
      <c r="A665" s="58" t="str">
        <f t="shared" si="10"/>
        <v>Stomach23</v>
      </c>
      <c r="B665" t="s">
        <v>259</v>
      </c>
      <c r="C665" t="s">
        <v>12</v>
      </c>
      <c r="D665">
        <v>23</v>
      </c>
      <c r="G665">
        <v>1301</v>
      </c>
      <c r="I665">
        <v>32.489249999999998</v>
      </c>
      <c r="J665">
        <v>37.677100000000003</v>
      </c>
      <c r="K665">
        <v>31.01643</v>
      </c>
      <c r="L665">
        <v>39.192749999999997</v>
      </c>
    </row>
    <row r="666" spans="1:15" x14ac:dyDescent="0.25">
      <c r="A666" s="58" t="str">
        <f t="shared" si="10"/>
        <v>Stomach24</v>
      </c>
      <c r="B666" t="s">
        <v>259</v>
      </c>
      <c r="C666" t="s">
        <v>12</v>
      </c>
      <c r="D666">
        <v>24</v>
      </c>
      <c r="E666" t="s">
        <v>193</v>
      </c>
      <c r="F666" t="s">
        <v>173</v>
      </c>
      <c r="G666">
        <v>1331</v>
      </c>
      <c r="H666">
        <v>33.283250000000002</v>
      </c>
      <c r="I666">
        <v>32.519620000000003</v>
      </c>
      <c r="J666">
        <v>37.64808</v>
      </c>
      <c r="K666">
        <v>31.062889999999999</v>
      </c>
      <c r="L666">
        <v>39.146169999999998</v>
      </c>
      <c r="M666">
        <v>35.11092</v>
      </c>
      <c r="N666" t="s">
        <v>243</v>
      </c>
      <c r="O666" t="s">
        <v>243</v>
      </c>
    </row>
    <row r="667" spans="1:15" x14ac:dyDescent="0.25">
      <c r="A667" s="58" t="str">
        <f t="shared" si="10"/>
        <v>Stomach25</v>
      </c>
      <c r="B667" t="s">
        <v>259</v>
      </c>
      <c r="C667" t="s">
        <v>12</v>
      </c>
      <c r="D667">
        <v>25</v>
      </c>
      <c r="G667">
        <v>1451</v>
      </c>
      <c r="I667">
        <v>32.629750000000001</v>
      </c>
      <c r="J667">
        <v>37.542409999999997</v>
      </c>
      <c r="K667">
        <v>31.23452</v>
      </c>
      <c r="L667">
        <v>38.977350000000001</v>
      </c>
    </row>
    <row r="668" spans="1:15" x14ac:dyDescent="0.25">
      <c r="A668" s="58" t="str">
        <f t="shared" si="10"/>
        <v>Stomach26</v>
      </c>
      <c r="B668" t="s">
        <v>259</v>
      </c>
      <c r="C668" t="s">
        <v>12</v>
      </c>
      <c r="D668">
        <v>26</v>
      </c>
      <c r="G668">
        <v>1601</v>
      </c>
      <c r="I668">
        <v>32.750100000000003</v>
      </c>
      <c r="J668">
        <v>37.426690000000001</v>
      </c>
      <c r="K668">
        <v>31.421320000000001</v>
      </c>
      <c r="L668">
        <v>38.791029999999999</v>
      </c>
    </row>
    <row r="669" spans="1:15" x14ac:dyDescent="0.25">
      <c r="A669" s="58" t="str">
        <f t="shared" si="10"/>
        <v>Stomach27</v>
      </c>
      <c r="B669" t="s">
        <v>259</v>
      </c>
      <c r="C669" t="s">
        <v>12</v>
      </c>
      <c r="D669">
        <v>27</v>
      </c>
      <c r="G669">
        <v>1751</v>
      </c>
      <c r="I669">
        <v>32.854500000000002</v>
      </c>
      <c r="J669">
        <v>37.326450000000001</v>
      </c>
      <c r="K669">
        <v>31.583120000000001</v>
      </c>
      <c r="L669">
        <v>38.631079999999997</v>
      </c>
    </row>
    <row r="670" spans="1:15" x14ac:dyDescent="0.25">
      <c r="A670" s="58" t="str">
        <f t="shared" si="10"/>
        <v>Stomach28</v>
      </c>
      <c r="B670" t="s">
        <v>259</v>
      </c>
      <c r="C670" t="s">
        <v>12</v>
      </c>
      <c r="D670">
        <v>28</v>
      </c>
      <c r="E670" t="s">
        <v>194</v>
      </c>
      <c r="F670" t="s">
        <v>174</v>
      </c>
      <c r="G670">
        <v>1856</v>
      </c>
      <c r="H670">
        <v>36.584049999999998</v>
      </c>
      <c r="I670">
        <v>32.920360000000002</v>
      </c>
      <c r="J670">
        <v>37.26341</v>
      </c>
      <c r="K670">
        <v>31.684239999999999</v>
      </c>
      <c r="L670">
        <v>38.529609999999998</v>
      </c>
      <c r="M670">
        <v>35.11092</v>
      </c>
      <c r="N670" t="s">
        <v>243</v>
      </c>
      <c r="O670" t="s">
        <v>243</v>
      </c>
    </row>
    <row r="671" spans="1:15" x14ac:dyDescent="0.25">
      <c r="A671" s="58" t="str">
        <f t="shared" si="10"/>
        <v>Stomach29</v>
      </c>
      <c r="B671" t="s">
        <v>259</v>
      </c>
      <c r="C671" t="s">
        <v>12</v>
      </c>
      <c r="D671">
        <v>29</v>
      </c>
      <c r="G671">
        <v>1901</v>
      </c>
      <c r="I671">
        <v>32.946129999999997</v>
      </c>
      <c r="J671">
        <v>37.237659999999998</v>
      </c>
      <c r="K671">
        <v>31.72495</v>
      </c>
      <c r="L671">
        <v>38.489460000000001</v>
      </c>
    </row>
    <row r="672" spans="1:15" x14ac:dyDescent="0.25">
      <c r="A672" s="58" t="str">
        <f t="shared" si="10"/>
        <v>Stomach30</v>
      </c>
      <c r="B672" t="s">
        <v>259</v>
      </c>
      <c r="C672" t="s">
        <v>12</v>
      </c>
      <c r="D672">
        <v>30</v>
      </c>
      <c r="E672" t="s">
        <v>192</v>
      </c>
      <c r="F672" t="s">
        <v>185</v>
      </c>
      <c r="G672">
        <v>1929</v>
      </c>
      <c r="H672">
        <v>33.437019999999997</v>
      </c>
      <c r="I672">
        <v>32.962249999999997</v>
      </c>
      <c r="J672">
        <v>37.222099999999998</v>
      </c>
      <c r="K672">
        <v>31.749009999999998</v>
      </c>
      <c r="L672">
        <v>38.46416</v>
      </c>
      <c r="M672">
        <v>35.11092</v>
      </c>
      <c r="N672" t="s">
        <v>243</v>
      </c>
      <c r="O672" t="s">
        <v>243</v>
      </c>
    </row>
    <row r="673" spans="1:15" x14ac:dyDescent="0.25">
      <c r="A673" s="58" t="str">
        <f t="shared" si="10"/>
        <v>Stomach31</v>
      </c>
      <c r="B673" t="s">
        <v>259</v>
      </c>
      <c r="C673" t="s">
        <v>12</v>
      </c>
      <c r="D673">
        <v>31</v>
      </c>
      <c r="G673">
        <v>2051</v>
      </c>
      <c r="I673">
        <v>33.027439999999999</v>
      </c>
      <c r="J673">
        <v>37.159120000000001</v>
      </c>
      <c r="K673">
        <v>31.8508</v>
      </c>
      <c r="L673">
        <v>38.363480000000003</v>
      </c>
    </row>
    <row r="674" spans="1:15" x14ac:dyDescent="0.25">
      <c r="A674" s="58" t="str">
        <f t="shared" si="10"/>
        <v>Uterine1</v>
      </c>
      <c r="B674" t="s">
        <v>259</v>
      </c>
      <c r="C674" t="s">
        <v>9</v>
      </c>
      <c r="D674">
        <v>1</v>
      </c>
      <c r="G674">
        <v>550</v>
      </c>
      <c r="I674">
        <v>12.51615</v>
      </c>
      <c r="J674">
        <v>18.577529999999999</v>
      </c>
      <c r="K674">
        <v>10.897309999999999</v>
      </c>
      <c r="L674">
        <v>20.441230000000001</v>
      </c>
    </row>
    <row r="675" spans="1:15" x14ac:dyDescent="0.25">
      <c r="A675" s="58" t="str">
        <f t="shared" si="10"/>
        <v>Uterine2</v>
      </c>
      <c r="B675" t="s">
        <v>259</v>
      </c>
      <c r="C675" t="s">
        <v>9</v>
      </c>
      <c r="D675">
        <v>2</v>
      </c>
      <c r="E675" t="s">
        <v>189</v>
      </c>
      <c r="F675" t="s">
        <v>214</v>
      </c>
      <c r="G675">
        <v>572</v>
      </c>
      <c r="H675">
        <v>15.55944</v>
      </c>
      <c r="I675">
        <v>12.577870000000001</v>
      </c>
      <c r="J675">
        <v>18.51858</v>
      </c>
      <c r="K675">
        <v>10.983499999999999</v>
      </c>
      <c r="L675">
        <v>20.34487</v>
      </c>
      <c r="M675">
        <v>15.57835</v>
      </c>
      <c r="N675" t="s">
        <v>243</v>
      </c>
      <c r="O675" t="s">
        <v>243</v>
      </c>
    </row>
    <row r="676" spans="1:15" x14ac:dyDescent="0.25">
      <c r="A676" s="58" t="str">
        <f t="shared" si="10"/>
        <v>Uterine3</v>
      </c>
      <c r="B676" t="s">
        <v>259</v>
      </c>
      <c r="C676" t="s">
        <v>9</v>
      </c>
      <c r="D676">
        <v>3</v>
      </c>
      <c r="E676" t="s">
        <v>195</v>
      </c>
      <c r="F676" t="s">
        <v>181</v>
      </c>
      <c r="G676">
        <v>603</v>
      </c>
      <c r="H676">
        <v>15.58872</v>
      </c>
      <c r="I676">
        <v>12.653549999999999</v>
      </c>
      <c r="J676">
        <v>18.444520000000001</v>
      </c>
      <c r="K676">
        <v>11.103619999999999</v>
      </c>
      <c r="L676">
        <v>20.215299999999999</v>
      </c>
      <c r="M676">
        <v>15.57835</v>
      </c>
      <c r="N676" t="s">
        <v>243</v>
      </c>
      <c r="O676" t="s">
        <v>243</v>
      </c>
    </row>
    <row r="677" spans="1:15" x14ac:dyDescent="0.25">
      <c r="A677" s="58" t="str">
        <f t="shared" si="10"/>
        <v>Uterine4</v>
      </c>
      <c r="B677" t="s">
        <v>259</v>
      </c>
      <c r="C677" t="s">
        <v>9</v>
      </c>
      <c r="D677">
        <v>4</v>
      </c>
      <c r="E677" t="s">
        <v>203</v>
      </c>
      <c r="F677" t="s">
        <v>216</v>
      </c>
      <c r="G677">
        <v>743</v>
      </c>
      <c r="H677">
        <v>10.49798</v>
      </c>
      <c r="I677">
        <v>12.94702</v>
      </c>
      <c r="J677">
        <v>18.16151</v>
      </c>
      <c r="K677">
        <v>11.53481</v>
      </c>
      <c r="L677">
        <v>19.7515</v>
      </c>
      <c r="M677">
        <v>15.57835</v>
      </c>
      <c r="N677" t="s">
        <v>244</v>
      </c>
      <c r="O677" t="s">
        <v>244</v>
      </c>
    </row>
    <row r="678" spans="1:15" x14ac:dyDescent="0.25">
      <c r="A678" s="58" t="str">
        <f t="shared" si="10"/>
        <v>Uterine5</v>
      </c>
      <c r="B678" t="s">
        <v>259</v>
      </c>
      <c r="C678" t="s">
        <v>9</v>
      </c>
      <c r="D678">
        <v>5</v>
      </c>
      <c r="E678" t="s">
        <v>196</v>
      </c>
      <c r="F678" t="s">
        <v>215</v>
      </c>
      <c r="G678">
        <v>757</v>
      </c>
      <c r="H678">
        <v>15.85205</v>
      </c>
      <c r="I678">
        <v>12.971690000000001</v>
      </c>
      <c r="J678">
        <v>18.139679999999998</v>
      </c>
      <c r="K678">
        <v>11.570919999999999</v>
      </c>
      <c r="L678">
        <v>19.711559999999999</v>
      </c>
      <c r="M678">
        <v>15.57835</v>
      </c>
      <c r="N678" t="s">
        <v>243</v>
      </c>
      <c r="O678" t="s">
        <v>243</v>
      </c>
    </row>
    <row r="679" spans="1:15" x14ac:dyDescent="0.25">
      <c r="A679" s="58" t="str">
        <f t="shared" si="10"/>
        <v>Uterine6</v>
      </c>
      <c r="B679" t="s">
        <v>259</v>
      </c>
      <c r="C679" t="s">
        <v>9</v>
      </c>
      <c r="D679">
        <v>6</v>
      </c>
      <c r="G679">
        <v>770</v>
      </c>
      <c r="I679">
        <v>12.995290000000001</v>
      </c>
      <c r="J679">
        <v>18.118600000000001</v>
      </c>
      <c r="K679">
        <v>11.604369999999999</v>
      </c>
      <c r="L679">
        <v>19.677710000000001</v>
      </c>
    </row>
    <row r="680" spans="1:15" x14ac:dyDescent="0.25">
      <c r="A680" s="58" t="str">
        <f t="shared" si="10"/>
        <v>Uterine7</v>
      </c>
      <c r="B680" t="s">
        <v>259</v>
      </c>
      <c r="C680" t="s">
        <v>9</v>
      </c>
      <c r="D680">
        <v>7</v>
      </c>
      <c r="E680" t="s">
        <v>198</v>
      </c>
      <c r="F680" t="s">
        <v>183</v>
      </c>
      <c r="G680">
        <v>772</v>
      </c>
      <c r="H680">
        <v>18.78238</v>
      </c>
      <c r="I680">
        <v>12.99654</v>
      </c>
      <c r="J680">
        <v>18.113969999999998</v>
      </c>
      <c r="K680">
        <v>11.60957</v>
      </c>
      <c r="L680">
        <v>19.67013</v>
      </c>
      <c r="M680">
        <v>15.57835</v>
      </c>
      <c r="N680" t="s">
        <v>253</v>
      </c>
      <c r="O680" t="s">
        <v>243</v>
      </c>
    </row>
    <row r="681" spans="1:15" x14ac:dyDescent="0.25">
      <c r="A681" s="58" t="str">
        <f t="shared" si="10"/>
        <v>Uterine8</v>
      </c>
      <c r="B681" t="s">
        <v>259</v>
      </c>
      <c r="C681" t="s">
        <v>9</v>
      </c>
      <c r="D681">
        <v>8</v>
      </c>
      <c r="E681" t="s">
        <v>191</v>
      </c>
      <c r="F681" t="s">
        <v>245</v>
      </c>
      <c r="G681">
        <v>823</v>
      </c>
      <c r="H681">
        <v>7.6549209999999999</v>
      </c>
      <c r="I681">
        <v>13.07854</v>
      </c>
      <c r="J681">
        <v>18.036010000000001</v>
      </c>
      <c r="K681">
        <v>11.73216</v>
      </c>
      <c r="L681">
        <v>19.540099999999999</v>
      </c>
      <c r="M681">
        <v>15.57835</v>
      </c>
      <c r="N681" t="s">
        <v>244</v>
      </c>
      <c r="O681" t="s">
        <v>244</v>
      </c>
    </row>
    <row r="682" spans="1:15" x14ac:dyDescent="0.25">
      <c r="A682" s="58" t="str">
        <f t="shared" si="10"/>
        <v>Uterine9</v>
      </c>
      <c r="B682" t="s">
        <v>259</v>
      </c>
      <c r="C682" t="s">
        <v>9</v>
      </c>
      <c r="D682">
        <v>9</v>
      </c>
      <c r="E682" t="s">
        <v>199</v>
      </c>
      <c r="F682" t="s">
        <v>179</v>
      </c>
      <c r="G682">
        <v>903</v>
      </c>
      <c r="H682">
        <v>16.168330000000001</v>
      </c>
      <c r="I682">
        <v>13.193899999999999</v>
      </c>
      <c r="J682">
        <v>17.924299999999999</v>
      </c>
      <c r="K682">
        <v>11.903700000000001</v>
      </c>
      <c r="L682">
        <v>19.358339999999998</v>
      </c>
      <c r="M682">
        <v>15.57835</v>
      </c>
      <c r="N682" t="s">
        <v>243</v>
      </c>
      <c r="O682" t="s">
        <v>243</v>
      </c>
    </row>
    <row r="683" spans="1:15" x14ac:dyDescent="0.25">
      <c r="A683" s="58" t="str">
        <f t="shared" si="10"/>
        <v>Uterine10</v>
      </c>
      <c r="B683" t="s">
        <v>259</v>
      </c>
      <c r="C683" t="s">
        <v>9</v>
      </c>
      <c r="D683">
        <v>10</v>
      </c>
      <c r="E683" t="s">
        <v>188</v>
      </c>
      <c r="F683" t="s">
        <v>300</v>
      </c>
      <c r="G683">
        <v>946</v>
      </c>
      <c r="H683">
        <v>13.530659999999999</v>
      </c>
      <c r="I683">
        <v>13.24821</v>
      </c>
      <c r="J683">
        <v>17.870080000000002</v>
      </c>
      <c r="K683">
        <v>11.987030000000001</v>
      </c>
      <c r="L683">
        <v>19.270910000000001</v>
      </c>
      <c r="M683">
        <v>15.57835</v>
      </c>
      <c r="N683" t="s">
        <v>243</v>
      </c>
      <c r="O683" t="s">
        <v>243</v>
      </c>
    </row>
    <row r="684" spans="1:15" x14ac:dyDescent="0.25">
      <c r="A684" s="58" t="str">
        <f t="shared" si="10"/>
        <v>Uterine11</v>
      </c>
      <c r="B684" t="s">
        <v>259</v>
      </c>
      <c r="C684" t="s">
        <v>9</v>
      </c>
      <c r="D684">
        <v>11</v>
      </c>
      <c r="G684">
        <v>990</v>
      </c>
      <c r="I684">
        <v>13.3011</v>
      </c>
      <c r="J684">
        <v>17.82066</v>
      </c>
      <c r="K684">
        <v>12.066470000000001</v>
      </c>
      <c r="L684">
        <v>19.185099999999998</v>
      </c>
    </row>
    <row r="685" spans="1:15" x14ac:dyDescent="0.25">
      <c r="A685" s="58" t="str">
        <f t="shared" si="10"/>
        <v>Uterine12</v>
      </c>
      <c r="B685" t="s">
        <v>259</v>
      </c>
      <c r="C685" t="s">
        <v>9</v>
      </c>
      <c r="D685">
        <v>12</v>
      </c>
      <c r="E685" t="s">
        <v>204</v>
      </c>
      <c r="F685" t="s">
        <v>207</v>
      </c>
      <c r="G685">
        <v>1010</v>
      </c>
      <c r="H685">
        <v>19.207920000000001</v>
      </c>
      <c r="I685">
        <v>13.323689999999999</v>
      </c>
      <c r="J685">
        <v>17.79805</v>
      </c>
      <c r="K685">
        <v>12.10183</v>
      </c>
      <c r="L685">
        <v>19.151</v>
      </c>
      <c r="M685">
        <v>15.57835</v>
      </c>
      <c r="N685" t="s">
        <v>253</v>
      </c>
      <c r="O685" t="s">
        <v>253</v>
      </c>
    </row>
    <row r="686" spans="1:15" x14ac:dyDescent="0.25">
      <c r="A686" s="58" t="str">
        <f t="shared" si="10"/>
        <v>Uterine13</v>
      </c>
      <c r="B686" t="s">
        <v>259</v>
      </c>
      <c r="C686" t="s">
        <v>9</v>
      </c>
      <c r="D686">
        <v>13</v>
      </c>
      <c r="E686" t="s">
        <v>205</v>
      </c>
      <c r="F686" t="s">
        <v>303</v>
      </c>
      <c r="G686">
        <v>1042</v>
      </c>
      <c r="H686">
        <v>17.75432</v>
      </c>
      <c r="I686">
        <v>13.359500000000001</v>
      </c>
      <c r="J686">
        <v>17.763120000000001</v>
      </c>
      <c r="K686">
        <v>12.15433</v>
      </c>
      <c r="L686">
        <v>19.092770000000002</v>
      </c>
      <c r="M686">
        <v>15.57835</v>
      </c>
      <c r="N686" t="s">
        <v>243</v>
      </c>
      <c r="O686" t="s">
        <v>243</v>
      </c>
    </row>
    <row r="687" spans="1:15" x14ac:dyDescent="0.25">
      <c r="A687" s="58" t="str">
        <f t="shared" si="10"/>
        <v>Uterine14</v>
      </c>
      <c r="B687" t="s">
        <v>259</v>
      </c>
      <c r="C687" t="s">
        <v>9</v>
      </c>
      <c r="D687">
        <v>14</v>
      </c>
      <c r="E687" t="s">
        <v>190</v>
      </c>
      <c r="F687" t="s">
        <v>213</v>
      </c>
      <c r="G687">
        <v>1105</v>
      </c>
      <c r="H687">
        <v>10.950229999999999</v>
      </c>
      <c r="I687">
        <v>13.423730000000001</v>
      </c>
      <c r="J687">
        <v>17.70157</v>
      </c>
      <c r="K687">
        <v>12.251760000000001</v>
      </c>
      <c r="L687">
        <v>18.9909</v>
      </c>
      <c r="M687">
        <v>15.57835</v>
      </c>
      <c r="N687" t="s">
        <v>244</v>
      </c>
      <c r="O687" t="s">
        <v>244</v>
      </c>
    </row>
    <row r="688" spans="1:15" x14ac:dyDescent="0.25">
      <c r="A688" s="58" t="str">
        <f t="shared" si="10"/>
        <v>Uterine15</v>
      </c>
      <c r="B688" t="s">
        <v>259</v>
      </c>
      <c r="C688" t="s">
        <v>9</v>
      </c>
      <c r="D688">
        <v>15</v>
      </c>
      <c r="E688" t="s">
        <v>206</v>
      </c>
      <c r="F688" t="s">
        <v>304</v>
      </c>
      <c r="G688">
        <v>1164</v>
      </c>
      <c r="H688">
        <v>21.391749999999998</v>
      </c>
      <c r="I688">
        <v>13.480510000000001</v>
      </c>
      <c r="J688">
        <v>17.64742</v>
      </c>
      <c r="K688">
        <v>12.33605</v>
      </c>
      <c r="L688">
        <v>18.901</v>
      </c>
      <c r="M688">
        <v>15.57835</v>
      </c>
      <c r="N688" t="s">
        <v>253</v>
      </c>
      <c r="O688" t="s">
        <v>253</v>
      </c>
    </row>
    <row r="689" spans="1:15" x14ac:dyDescent="0.25">
      <c r="A689" s="58" t="str">
        <f t="shared" si="10"/>
        <v>Uterine16</v>
      </c>
      <c r="B689" t="s">
        <v>259</v>
      </c>
      <c r="C689" t="s">
        <v>9</v>
      </c>
      <c r="D689">
        <v>16</v>
      </c>
      <c r="E689" t="s">
        <v>201</v>
      </c>
      <c r="F689" t="s">
        <v>184</v>
      </c>
      <c r="G689">
        <v>1207</v>
      </c>
      <c r="H689">
        <v>11.184760000000001</v>
      </c>
      <c r="I689">
        <v>13.518039999999999</v>
      </c>
      <c r="J689">
        <v>17.610510000000001</v>
      </c>
      <c r="K689">
        <v>12.393549999999999</v>
      </c>
      <c r="L689">
        <v>18.842960000000001</v>
      </c>
      <c r="M689">
        <v>15.57835</v>
      </c>
      <c r="N689" t="s">
        <v>244</v>
      </c>
      <c r="O689" t="s">
        <v>244</v>
      </c>
    </row>
    <row r="690" spans="1:15" x14ac:dyDescent="0.25">
      <c r="A690" s="58" t="str">
        <f t="shared" si="10"/>
        <v>Uterine17</v>
      </c>
      <c r="B690" t="s">
        <v>259</v>
      </c>
      <c r="C690" t="s">
        <v>9</v>
      </c>
      <c r="D690">
        <v>17</v>
      </c>
      <c r="G690">
        <v>1210</v>
      </c>
      <c r="I690">
        <v>13.519959999999999</v>
      </c>
      <c r="J690">
        <v>17.60669</v>
      </c>
      <c r="K690">
        <v>12.3996</v>
      </c>
      <c r="L690">
        <v>18.83718</v>
      </c>
    </row>
    <row r="691" spans="1:15" x14ac:dyDescent="0.25">
      <c r="A691" s="58" t="str">
        <f t="shared" si="10"/>
        <v>Uterine18</v>
      </c>
      <c r="B691" t="s">
        <v>259</v>
      </c>
      <c r="C691" t="s">
        <v>9</v>
      </c>
      <c r="D691">
        <v>18</v>
      </c>
      <c r="E691" t="s">
        <v>197</v>
      </c>
      <c r="F691" t="s">
        <v>221</v>
      </c>
      <c r="G691">
        <v>1241</v>
      </c>
      <c r="H691">
        <v>13.85979</v>
      </c>
      <c r="I691">
        <v>13.54688</v>
      </c>
      <c r="J691">
        <v>17.582080000000001</v>
      </c>
      <c r="K691">
        <v>12.43699</v>
      </c>
      <c r="L691">
        <v>18.79692</v>
      </c>
      <c r="M691">
        <v>15.57835</v>
      </c>
      <c r="N691" t="s">
        <v>243</v>
      </c>
      <c r="O691" t="s">
        <v>243</v>
      </c>
    </row>
    <row r="692" spans="1:15" x14ac:dyDescent="0.25">
      <c r="A692" s="58" t="str">
        <f t="shared" si="10"/>
        <v>Uterine19</v>
      </c>
      <c r="B692" t="s">
        <v>259</v>
      </c>
      <c r="C692" t="s">
        <v>9</v>
      </c>
      <c r="D692">
        <v>19</v>
      </c>
      <c r="E692" t="s">
        <v>200</v>
      </c>
      <c r="F692" t="s">
        <v>220</v>
      </c>
      <c r="G692">
        <v>1268</v>
      </c>
      <c r="H692">
        <v>14.98423</v>
      </c>
      <c r="I692">
        <v>13.56908</v>
      </c>
      <c r="J692">
        <v>17.56119</v>
      </c>
      <c r="K692">
        <v>12.47124</v>
      </c>
      <c r="L692">
        <v>18.761279999999999</v>
      </c>
      <c r="M692">
        <v>15.57835</v>
      </c>
      <c r="N692" t="s">
        <v>243</v>
      </c>
      <c r="O692" t="s">
        <v>243</v>
      </c>
    </row>
    <row r="693" spans="1:15" x14ac:dyDescent="0.25">
      <c r="A693" s="58" t="str">
        <f t="shared" si="10"/>
        <v>Uterine20</v>
      </c>
      <c r="B693" t="s">
        <v>259</v>
      </c>
      <c r="C693" t="s">
        <v>9</v>
      </c>
      <c r="D693">
        <v>20</v>
      </c>
      <c r="E693" t="s">
        <v>202</v>
      </c>
      <c r="F693" t="s">
        <v>219</v>
      </c>
      <c r="G693">
        <v>1281</v>
      </c>
      <c r="H693">
        <v>10.69477</v>
      </c>
      <c r="I693">
        <v>13.57943</v>
      </c>
      <c r="J693">
        <v>17.550740000000001</v>
      </c>
      <c r="K693">
        <v>12.48776</v>
      </c>
      <c r="L693">
        <v>18.74493</v>
      </c>
      <c r="M693">
        <v>15.57835</v>
      </c>
      <c r="N693" t="s">
        <v>244</v>
      </c>
      <c r="O693" t="s">
        <v>244</v>
      </c>
    </row>
    <row r="694" spans="1:15" x14ac:dyDescent="0.25">
      <c r="A694" s="58" t="str">
        <f t="shared" si="10"/>
        <v>Uterine21</v>
      </c>
      <c r="B694" t="s">
        <v>259</v>
      </c>
      <c r="C694" t="s">
        <v>9</v>
      </c>
      <c r="D694">
        <v>21</v>
      </c>
      <c r="G694">
        <v>1430</v>
      </c>
      <c r="I694">
        <v>13.686260000000001</v>
      </c>
      <c r="J694">
        <v>17.44633</v>
      </c>
      <c r="K694">
        <v>12.650550000000001</v>
      </c>
      <c r="L694">
        <v>18.574750000000002</v>
      </c>
    </row>
    <row r="695" spans="1:15" x14ac:dyDescent="0.25">
      <c r="A695" s="58" t="str">
        <f t="shared" si="10"/>
        <v>Uterine22</v>
      </c>
      <c r="B695" t="s">
        <v>259</v>
      </c>
      <c r="C695" t="s">
        <v>9</v>
      </c>
      <c r="D695">
        <v>22</v>
      </c>
      <c r="G695">
        <v>1650</v>
      </c>
      <c r="I695">
        <v>13.818530000000001</v>
      </c>
      <c r="J695">
        <v>17.31784</v>
      </c>
      <c r="K695">
        <v>12.8506</v>
      </c>
      <c r="L695">
        <v>18.3644</v>
      </c>
    </row>
    <row r="696" spans="1:15" x14ac:dyDescent="0.25">
      <c r="A696" s="58" t="str">
        <f t="shared" si="10"/>
        <v>Uterine23</v>
      </c>
      <c r="B696" t="s">
        <v>259</v>
      </c>
      <c r="C696" t="s">
        <v>9</v>
      </c>
      <c r="D696">
        <v>23</v>
      </c>
      <c r="G696">
        <v>1870</v>
      </c>
      <c r="I696">
        <v>13.92503</v>
      </c>
      <c r="J696">
        <v>17.212630000000001</v>
      </c>
      <c r="K696">
        <v>13.013120000000001</v>
      </c>
      <c r="L696">
        <v>18.194790000000001</v>
      </c>
    </row>
    <row r="697" spans="1:15" x14ac:dyDescent="0.25">
      <c r="A697" s="58" t="str">
        <f t="shared" si="10"/>
        <v>Uterine24</v>
      </c>
      <c r="B697" t="s">
        <v>259</v>
      </c>
      <c r="C697" t="s">
        <v>9</v>
      </c>
      <c r="D697">
        <v>24</v>
      </c>
      <c r="E697" t="s">
        <v>193</v>
      </c>
      <c r="F697" t="s">
        <v>173</v>
      </c>
      <c r="G697">
        <v>1916</v>
      </c>
      <c r="H697">
        <v>17.379960000000001</v>
      </c>
      <c r="I697">
        <v>13.94539</v>
      </c>
      <c r="J697">
        <v>17.19342</v>
      </c>
      <c r="K697">
        <v>13.044700000000001</v>
      </c>
      <c r="L697">
        <v>18.162099999999999</v>
      </c>
      <c r="M697">
        <v>15.57835</v>
      </c>
      <c r="N697" t="s">
        <v>253</v>
      </c>
      <c r="O697" t="s">
        <v>243</v>
      </c>
    </row>
    <row r="698" spans="1:15" x14ac:dyDescent="0.25">
      <c r="A698" s="58" t="str">
        <f t="shared" si="10"/>
        <v>Uterine25</v>
      </c>
      <c r="B698" t="s">
        <v>259</v>
      </c>
      <c r="C698" t="s">
        <v>9</v>
      </c>
      <c r="D698">
        <v>25</v>
      </c>
      <c r="G698">
        <v>2090</v>
      </c>
      <c r="I698">
        <v>14.015470000000001</v>
      </c>
      <c r="J698">
        <v>17.124639999999999</v>
      </c>
      <c r="K698">
        <v>13.15103</v>
      </c>
      <c r="L698">
        <v>18.052109999999999</v>
      </c>
    </row>
    <row r="699" spans="1:15" x14ac:dyDescent="0.25">
      <c r="A699" s="58" t="str">
        <f t="shared" si="10"/>
        <v>Uterine26</v>
      </c>
      <c r="B699" t="s">
        <v>259</v>
      </c>
      <c r="C699" t="s">
        <v>9</v>
      </c>
      <c r="D699">
        <v>26</v>
      </c>
      <c r="G699">
        <v>2310</v>
      </c>
      <c r="I699">
        <v>14.09168</v>
      </c>
      <c r="J699">
        <v>17.049669999999999</v>
      </c>
      <c r="K699">
        <v>13.26782</v>
      </c>
      <c r="L699">
        <v>17.930150000000001</v>
      </c>
    </row>
    <row r="700" spans="1:15" x14ac:dyDescent="0.25">
      <c r="A700" s="58" t="str">
        <f t="shared" si="10"/>
        <v>Uterine27</v>
      </c>
      <c r="B700" t="s">
        <v>259</v>
      </c>
      <c r="C700" t="s">
        <v>9</v>
      </c>
      <c r="D700">
        <v>27</v>
      </c>
      <c r="G700">
        <v>2530</v>
      </c>
      <c r="I700">
        <v>14.15831</v>
      </c>
      <c r="J700">
        <v>16.984719999999999</v>
      </c>
      <c r="K700">
        <v>13.36984</v>
      </c>
      <c r="L700">
        <v>17.82441</v>
      </c>
    </row>
    <row r="701" spans="1:15" x14ac:dyDescent="0.25">
      <c r="A701" s="58" t="str">
        <f t="shared" si="10"/>
        <v>Uterine28</v>
      </c>
      <c r="B701" t="s">
        <v>259</v>
      </c>
      <c r="C701" t="s">
        <v>9</v>
      </c>
      <c r="D701">
        <v>28</v>
      </c>
      <c r="E701" t="s">
        <v>192</v>
      </c>
      <c r="F701" t="s">
        <v>185</v>
      </c>
      <c r="G701">
        <v>2551</v>
      </c>
      <c r="H701">
        <v>17.483339999999998</v>
      </c>
      <c r="I701">
        <v>14.164070000000001</v>
      </c>
      <c r="J701">
        <v>16.978750000000002</v>
      </c>
      <c r="K701">
        <v>13.37881</v>
      </c>
      <c r="L701">
        <v>17.815740000000002</v>
      </c>
      <c r="M701">
        <v>15.57835</v>
      </c>
      <c r="N701" t="s">
        <v>253</v>
      </c>
      <c r="O701" t="s">
        <v>243</v>
      </c>
    </row>
    <row r="702" spans="1:15" x14ac:dyDescent="0.25">
      <c r="A702" s="58" t="str">
        <f t="shared" si="10"/>
        <v>Uterine29</v>
      </c>
      <c r="B702" t="s">
        <v>259</v>
      </c>
      <c r="C702" t="s">
        <v>9</v>
      </c>
      <c r="D702">
        <v>29</v>
      </c>
      <c r="G702">
        <v>2750</v>
      </c>
      <c r="I702">
        <v>14.21682</v>
      </c>
      <c r="J702">
        <v>16.927630000000001</v>
      </c>
      <c r="K702">
        <v>13.45946</v>
      </c>
      <c r="L702">
        <v>17.732569999999999</v>
      </c>
    </row>
    <row r="703" spans="1:15" x14ac:dyDescent="0.25">
      <c r="A703" s="58" t="str">
        <f t="shared" si="10"/>
        <v>Uterine30</v>
      </c>
      <c r="B703" t="s">
        <v>259</v>
      </c>
      <c r="C703" t="s">
        <v>9</v>
      </c>
      <c r="D703">
        <v>30</v>
      </c>
      <c r="E703" t="s">
        <v>194</v>
      </c>
      <c r="F703" t="s">
        <v>174</v>
      </c>
      <c r="G703">
        <v>2807</v>
      </c>
      <c r="H703">
        <v>18.275739999999999</v>
      </c>
      <c r="I703">
        <v>14.23038</v>
      </c>
      <c r="J703">
        <v>16.913799999999998</v>
      </c>
      <c r="K703">
        <v>13.48054</v>
      </c>
      <c r="L703">
        <v>17.710049999999999</v>
      </c>
      <c r="M703">
        <v>15.57835</v>
      </c>
      <c r="N703" t="s">
        <v>253</v>
      </c>
      <c r="O703" t="s">
        <v>253</v>
      </c>
    </row>
    <row r="704" spans="1:15" x14ac:dyDescent="0.25">
      <c r="A704" s="58" t="str">
        <f t="shared" si="10"/>
        <v>Uterine31</v>
      </c>
      <c r="B704" t="s">
        <v>259</v>
      </c>
      <c r="C704" t="s">
        <v>9</v>
      </c>
      <c r="D704">
        <v>31</v>
      </c>
      <c r="G704">
        <v>2970</v>
      </c>
      <c r="I704">
        <v>14.268190000000001</v>
      </c>
      <c r="J704">
        <v>16.876799999999999</v>
      </c>
      <c r="K704">
        <v>13.53884</v>
      </c>
      <c r="L704">
        <v>17.650469999999999</v>
      </c>
    </row>
    <row r="705" spans="1:15" x14ac:dyDescent="0.25">
      <c r="A705" s="58" t="str">
        <f t="shared" si="10"/>
        <v>Vulva1</v>
      </c>
      <c r="B705" t="s">
        <v>259</v>
      </c>
      <c r="C705" t="s">
        <v>20</v>
      </c>
      <c r="D705">
        <v>1</v>
      </c>
      <c r="G705">
        <v>64</v>
      </c>
      <c r="I705">
        <v>1.290373</v>
      </c>
      <c r="J705">
        <v>14.71008</v>
      </c>
      <c r="K705">
        <v>0</v>
      </c>
      <c r="L705">
        <v>19.688770000000002</v>
      </c>
    </row>
    <row r="706" spans="1:15" x14ac:dyDescent="0.25">
      <c r="A706" s="58" t="str">
        <f t="shared" ref="A706:A734" si="11">CONCATENATE(C706,D706)</f>
        <v>Vulva2</v>
      </c>
      <c r="B706" t="s">
        <v>259</v>
      </c>
      <c r="C706" t="s">
        <v>20</v>
      </c>
      <c r="D706">
        <v>2</v>
      </c>
      <c r="E706" t="s">
        <v>195</v>
      </c>
      <c r="F706" t="s">
        <v>181</v>
      </c>
      <c r="G706">
        <v>67</v>
      </c>
      <c r="H706">
        <v>10.447760000000001</v>
      </c>
      <c r="I706">
        <v>1.5263500000000001</v>
      </c>
      <c r="J706">
        <v>14.54861</v>
      </c>
      <c r="K706">
        <v>0</v>
      </c>
      <c r="L706">
        <v>19.285589999999999</v>
      </c>
      <c r="M706">
        <v>8.1273169999999997</v>
      </c>
      <c r="N706" t="s">
        <v>243</v>
      </c>
      <c r="O706" t="s">
        <v>243</v>
      </c>
    </row>
    <row r="707" spans="1:15" x14ac:dyDescent="0.25">
      <c r="A707" s="58" t="str">
        <f t="shared" si="11"/>
        <v>Vulva3</v>
      </c>
      <c r="B707" t="s">
        <v>259</v>
      </c>
      <c r="C707" t="s">
        <v>20</v>
      </c>
      <c r="D707">
        <v>3</v>
      </c>
      <c r="E707" t="s">
        <v>189</v>
      </c>
      <c r="F707" t="s">
        <v>214</v>
      </c>
      <c r="G707">
        <v>92</v>
      </c>
      <c r="H707">
        <v>6.5217390000000002</v>
      </c>
      <c r="I707">
        <v>2.411813</v>
      </c>
      <c r="J707">
        <v>13.63447</v>
      </c>
      <c r="K707">
        <v>0.19191710000000001</v>
      </c>
      <c r="L707">
        <v>17.570049999999998</v>
      </c>
      <c r="M707">
        <v>8.1273169999999997</v>
      </c>
      <c r="N707" t="s">
        <v>243</v>
      </c>
      <c r="O707" t="s">
        <v>243</v>
      </c>
    </row>
    <row r="708" spans="1:15" x14ac:dyDescent="0.25">
      <c r="A708" s="58" t="str">
        <f t="shared" si="11"/>
        <v>Vulva4</v>
      </c>
      <c r="B708" t="s">
        <v>259</v>
      </c>
      <c r="C708" t="s">
        <v>20</v>
      </c>
      <c r="D708">
        <v>4</v>
      </c>
      <c r="G708">
        <v>94</v>
      </c>
      <c r="I708">
        <v>2.4562089999999999</v>
      </c>
      <c r="J708">
        <v>13.56052</v>
      </c>
      <c r="K708">
        <v>0.24143729999999999</v>
      </c>
      <c r="L708">
        <v>17.5258</v>
      </c>
    </row>
    <row r="709" spans="1:15" x14ac:dyDescent="0.25">
      <c r="A709" s="58" t="str">
        <f t="shared" si="11"/>
        <v>Vulva5</v>
      </c>
      <c r="B709" t="s">
        <v>259</v>
      </c>
      <c r="C709" t="s">
        <v>20</v>
      </c>
      <c r="D709">
        <v>5</v>
      </c>
      <c r="E709" t="s">
        <v>205</v>
      </c>
      <c r="F709" t="s">
        <v>303</v>
      </c>
      <c r="G709">
        <v>100</v>
      </c>
      <c r="H709">
        <v>14</v>
      </c>
      <c r="I709">
        <v>2.638274</v>
      </c>
      <c r="J709">
        <v>13.405799999999999</v>
      </c>
      <c r="K709">
        <v>0.42970799999999998</v>
      </c>
      <c r="L709">
        <v>17.162970000000001</v>
      </c>
      <c r="M709">
        <v>8.1273169999999997</v>
      </c>
      <c r="N709" t="s">
        <v>253</v>
      </c>
      <c r="O709" t="s">
        <v>243</v>
      </c>
    </row>
    <row r="710" spans="1:15" x14ac:dyDescent="0.25">
      <c r="A710" s="58" t="str">
        <f t="shared" si="11"/>
        <v>Vulva6</v>
      </c>
      <c r="B710" t="s">
        <v>259</v>
      </c>
      <c r="C710" t="s">
        <v>20</v>
      </c>
      <c r="D710">
        <v>6</v>
      </c>
      <c r="E710" t="s">
        <v>203</v>
      </c>
      <c r="F710" t="s">
        <v>216</v>
      </c>
      <c r="G710">
        <v>101</v>
      </c>
      <c r="H710">
        <v>18.811879999999999</v>
      </c>
      <c r="I710">
        <v>2.6770339999999999</v>
      </c>
      <c r="J710">
        <v>13.38523</v>
      </c>
      <c r="K710">
        <v>0.46830820000000001</v>
      </c>
      <c r="L710">
        <v>17.152470000000001</v>
      </c>
      <c r="M710">
        <v>8.1273169999999997</v>
      </c>
      <c r="N710" t="s">
        <v>253</v>
      </c>
      <c r="O710" t="s">
        <v>253</v>
      </c>
    </row>
    <row r="711" spans="1:15" x14ac:dyDescent="0.25">
      <c r="A711" s="58" t="str">
        <f t="shared" si="11"/>
        <v>Vulva7</v>
      </c>
      <c r="B711" t="s">
        <v>259</v>
      </c>
      <c r="C711" t="s">
        <v>20</v>
      </c>
      <c r="D711">
        <v>7</v>
      </c>
      <c r="E711" t="s">
        <v>196</v>
      </c>
      <c r="F711" t="s">
        <v>215</v>
      </c>
      <c r="G711">
        <v>102</v>
      </c>
      <c r="H711">
        <v>5.8823530000000002</v>
      </c>
      <c r="I711">
        <v>2.7185739999999998</v>
      </c>
      <c r="J711">
        <v>13.357559999999999</v>
      </c>
      <c r="K711">
        <v>0.50940189999999996</v>
      </c>
      <c r="L711">
        <v>17.124400000000001</v>
      </c>
      <c r="M711">
        <v>8.1273169999999997</v>
      </c>
      <c r="N711" t="s">
        <v>243</v>
      </c>
      <c r="O711" t="s">
        <v>243</v>
      </c>
    </row>
    <row r="712" spans="1:15" x14ac:dyDescent="0.25">
      <c r="A712" s="58" t="str">
        <f t="shared" si="11"/>
        <v>Vulva8</v>
      </c>
      <c r="B712" t="s">
        <v>259</v>
      </c>
      <c r="C712" t="s">
        <v>20</v>
      </c>
      <c r="D712">
        <v>8</v>
      </c>
      <c r="E712" t="s">
        <v>198</v>
      </c>
      <c r="F712" t="s">
        <v>183</v>
      </c>
      <c r="G712">
        <v>113</v>
      </c>
      <c r="H712">
        <v>7.0796460000000003</v>
      </c>
      <c r="I712">
        <v>2.9661550000000001</v>
      </c>
      <c r="J712">
        <v>13.083410000000001</v>
      </c>
      <c r="K712">
        <v>0.946716</v>
      </c>
      <c r="L712">
        <v>16.628550000000001</v>
      </c>
      <c r="M712">
        <v>8.1273169999999997</v>
      </c>
      <c r="N712" t="s">
        <v>243</v>
      </c>
      <c r="O712" t="s">
        <v>243</v>
      </c>
    </row>
    <row r="713" spans="1:15" x14ac:dyDescent="0.25">
      <c r="A713" s="58" t="str">
        <f t="shared" si="11"/>
        <v>Vulva9</v>
      </c>
      <c r="B713" t="s">
        <v>259</v>
      </c>
      <c r="C713" t="s">
        <v>20</v>
      </c>
      <c r="D713">
        <v>9</v>
      </c>
      <c r="E713" t="s">
        <v>191</v>
      </c>
      <c r="F713" t="s">
        <v>245</v>
      </c>
      <c r="G713">
        <v>124</v>
      </c>
      <c r="H713">
        <v>6.451613</v>
      </c>
      <c r="I713">
        <v>3.263563</v>
      </c>
      <c r="J713">
        <v>12.838520000000001</v>
      </c>
      <c r="K713">
        <v>1.140895</v>
      </c>
      <c r="L713">
        <v>16.169699999999999</v>
      </c>
      <c r="M713">
        <v>8.1273169999999997</v>
      </c>
      <c r="N713" t="s">
        <v>243</v>
      </c>
      <c r="O713" t="s">
        <v>243</v>
      </c>
    </row>
    <row r="714" spans="1:15" x14ac:dyDescent="0.25">
      <c r="A714" s="58" t="str">
        <f t="shared" si="11"/>
        <v>Vulva10</v>
      </c>
      <c r="B714" t="s">
        <v>259</v>
      </c>
      <c r="C714" t="s">
        <v>20</v>
      </c>
      <c r="D714">
        <v>10</v>
      </c>
      <c r="G714">
        <v>124</v>
      </c>
      <c r="I714">
        <v>3.263563</v>
      </c>
      <c r="J714">
        <v>12.838520000000001</v>
      </c>
      <c r="K714">
        <v>1.140895</v>
      </c>
      <c r="L714">
        <v>16.169699999999999</v>
      </c>
    </row>
    <row r="715" spans="1:15" x14ac:dyDescent="0.25">
      <c r="A715" s="58" t="str">
        <f t="shared" si="11"/>
        <v>Vulva11</v>
      </c>
      <c r="B715" t="s">
        <v>259</v>
      </c>
      <c r="C715" t="s">
        <v>20</v>
      </c>
      <c r="D715">
        <v>11</v>
      </c>
      <c r="E715" t="s">
        <v>206</v>
      </c>
      <c r="F715" t="s">
        <v>304</v>
      </c>
      <c r="G715">
        <v>135</v>
      </c>
      <c r="H715">
        <v>9.6296300000000006</v>
      </c>
      <c r="I715">
        <v>3.4206479999999999</v>
      </c>
      <c r="J715">
        <v>12.640829999999999</v>
      </c>
      <c r="K715">
        <v>1.5070030000000001</v>
      </c>
      <c r="L715">
        <v>15.87785</v>
      </c>
      <c r="M715">
        <v>8.1273169999999997</v>
      </c>
      <c r="N715" t="s">
        <v>243</v>
      </c>
      <c r="O715" t="s">
        <v>243</v>
      </c>
    </row>
    <row r="716" spans="1:15" x14ac:dyDescent="0.25">
      <c r="A716" s="58" t="str">
        <f t="shared" si="11"/>
        <v>Vulva12</v>
      </c>
      <c r="B716" t="s">
        <v>259</v>
      </c>
      <c r="C716" t="s">
        <v>20</v>
      </c>
      <c r="D716">
        <v>12</v>
      </c>
      <c r="E716" t="s">
        <v>199</v>
      </c>
      <c r="F716" t="s">
        <v>179</v>
      </c>
      <c r="G716">
        <v>144</v>
      </c>
      <c r="H716">
        <v>8.3333329999999997</v>
      </c>
      <c r="I716">
        <v>3.5907930000000001</v>
      </c>
      <c r="J716">
        <v>12.4931</v>
      </c>
      <c r="K716">
        <v>1.606555</v>
      </c>
      <c r="L716">
        <v>15.620620000000001</v>
      </c>
      <c r="M716">
        <v>8.1273169999999997</v>
      </c>
      <c r="N716" t="s">
        <v>243</v>
      </c>
      <c r="O716" t="s">
        <v>243</v>
      </c>
    </row>
    <row r="717" spans="1:15" x14ac:dyDescent="0.25">
      <c r="A717" s="58" t="str">
        <f t="shared" si="11"/>
        <v>Vulva13</v>
      </c>
      <c r="B717" t="s">
        <v>259</v>
      </c>
      <c r="C717" t="s">
        <v>20</v>
      </c>
      <c r="D717">
        <v>13</v>
      </c>
      <c r="E717" t="s">
        <v>188</v>
      </c>
      <c r="F717" t="s">
        <v>300</v>
      </c>
      <c r="G717">
        <v>154</v>
      </c>
      <c r="H717">
        <v>7.1428570000000002</v>
      </c>
      <c r="I717">
        <v>3.7400769999999999</v>
      </c>
      <c r="J717">
        <v>12.354660000000001</v>
      </c>
      <c r="K717">
        <v>1.864663</v>
      </c>
      <c r="L717">
        <v>15.35811</v>
      </c>
      <c r="M717">
        <v>8.1273169999999997</v>
      </c>
      <c r="N717" t="s">
        <v>243</v>
      </c>
      <c r="O717" t="s">
        <v>243</v>
      </c>
    </row>
    <row r="718" spans="1:15" x14ac:dyDescent="0.25">
      <c r="A718" s="58" t="str">
        <f t="shared" si="11"/>
        <v>Vulva14</v>
      </c>
      <c r="B718" t="s">
        <v>259</v>
      </c>
      <c r="C718" t="s">
        <v>20</v>
      </c>
      <c r="D718">
        <v>14</v>
      </c>
      <c r="G718">
        <v>154</v>
      </c>
      <c r="I718">
        <v>3.7400769999999999</v>
      </c>
      <c r="J718">
        <v>12.354660000000001</v>
      </c>
      <c r="K718">
        <v>1.864663</v>
      </c>
      <c r="L718">
        <v>15.35811</v>
      </c>
    </row>
    <row r="719" spans="1:15" x14ac:dyDescent="0.25">
      <c r="A719" s="58" t="str">
        <f t="shared" si="11"/>
        <v>Vulva15</v>
      </c>
      <c r="B719" t="s">
        <v>259</v>
      </c>
      <c r="C719" t="s">
        <v>20</v>
      </c>
      <c r="D719">
        <v>15</v>
      </c>
      <c r="E719" t="s">
        <v>204</v>
      </c>
      <c r="F719" t="s">
        <v>207</v>
      </c>
      <c r="G719">
        <v>169</v>
      </c>
      <c r="H719">
        <v>9.4674560000000003</v>
      </c>
      <c r="I719">
        <v>3.9334630000000002</v>
      </c>
      <c r="J719">
        <v>12.199669999999999</v>
      </c>
      <c r="K719">
        <v>2.0671780000000002</v>
      </c>
      <c r="L719">
        <v>15.006690000000001</v>
      </c>
      <c r="M719">
        <v>8.1273169999999997</v>
      </c>
      <c r="N719" t="s">
        <v>243</v>
      </c>
      <c r="O719" t="s">
        <v>243</v>
      </c>
    </row>
    <row r="720" spans="1:15" x14ac:dyDescent="0.25">
      <c r="A720" s="58" t="str">
        <f t="shared" si="11"/>
        <v>Vulva16</v>
      </c>
      <c r="B720" t="s">
        <v>259</v>
      </c>
      <c r="C720" t="s">
        <v>20</v>
      </c>
      <c r="D720">
        <v>16</v>
      </c>
      <c r="G720">
        <v>184</v>
      </c>
      <c r="I720">
        <v>4.1077399999999997</v>
      </c>
      <c r="J720">
        <v>12.01057</v>
      </c>
      <c r="K720">
        <v>2.3097129999999999</v>
      </c>
      <c r="L720">
        <v>14.66775</v>
      </c>
    </row>
    <row r="721" spans="1:15" x14ac:dyDescent="0.25">
      <c r="A721" s="58" t="str">
        <f t="shared" si="11"/>
        <v>Vulva17</v>
      </c>
      <c r="B721" t="s">
        <v>259</v>
      </c>
      <c r="C721" t="s">
        <v>20</v>
      </c>
      <c r="D721">
        <v>17</v>
      </c>
      <c r="E721" t="s">
        <v>201</v>
      </c>
      <c r="F721" t="s">
        <v>184</v>
      </c>
      <c r="G721">
        <v>190</v>
      </c>
      <c r="H721">
        <v>2.1052629999999999</v>
      </c>
      <c r="I721">
        <v>4.2102469999999999</v>
      </c>
      <c r="J721">
        <v>11.96542</v>
      </c>
      <c r="K721">
        <v>2.3891170000000002</v>
      </c>
      <c r="L721">
        <v>14.595929999999999</v>
      </c>
      <c r="M721">
        <v>8.1273169999999997</v>
      </c>
      <c r="N721" t="s">
        <v>244</v>
      </c>
      <c r="O721" t="s">
        <v>244</v>
      </c>
    </row>
    <row r="722" spans="1:15" x14ac:dyDescent="0.25">
      <c r="A722" s="58" t="str">
        <f t="shared" si="11"/>
        <v>Vulva18</v>
      </c>
      <c r="B722" t="s">
        <v>259</v>
      </c>
      <c r="C722" t="s">
        <v>20</v>
      </c>
      <c r="D722">
        <v>18</v>
      </c>
      <c r="E722" t="s">
        <v>190</v>
      </c>
      <c r="F722" t="s">
        <v>213</v>
      </c>
      <c r="G722">
        <v>191</v>
      </c>
      <c r="H722">
        <v>11.518319999999999</v>
      </c>
      <c r="I722">
        <v>4.2129909999999997</v>
      </c>
      <c r="J722">
        <v>11.949439999999999</v>
      </c>
      <c r="K722">
        <v>2.4072480000000001</v>
      </c>
      <c r="L722">
        <v>14.569000000000001</v>
      </c>
      <c r="M722">
        <v>8.1273169999999997</v>
      </c>
      <c r="N722" t="s">
        <v>243</v>
      </c>
      <c r="O722" t="s">
        <v>243</v>
      </c>
    </row>
    <row r="723" spans="1:15" x14ac:dyDescent="0.25">
      <c r="A723" s="58" t="str">
        <f t="shared" si="11"/>
        <v>Vulva19</v>
      </c>
      <c r="B723" t="s">
        <v>259</v>
      </c>
      <c r="C723" t="s">
        <v>20</v>
      </c>
      <c r="D723">
        <v>19</v>
      </c>
      <c r="E723" t="s">
        <v>200</v>
      </c>
      <c r="F723" t="s">
        <v>220</v>
      </c>
      <c r="G723">
        <v>195</v>
      </c>
      <c r="H723">
        <v>2.5641029999999998</v>
      </c>
      <c r="I723">
        <v>4.2314360000000004</v>
      </c>
      <c r="J723">
        <v>11.911379999999999</v>
      </c>
      <c r="K723">
        <v>2.4968629999999998</v>
      </c>
      <c r="L723">
        <v>14.50285</v>
      </c>
      <c r="M723">
        <v>8.1273169999999997</v>
      </c>
      <c r="N723" t="s">
        <v>244</v>
      </c>
      <c r="O723" t="s">
        <v>243</v>
      </c>
    </row>
    <row r="724" spans="1:15" x14ac:dyDescent="0.25">
      <c r="A724" s="58" t="str">
        <f t="shared" si="11"/>
        <v>Vulva20</v>
      </c>
      <c r="B724" t="s">
        <v>259</v>
      </c>
      <c r="C724" t="s">
        <v>20</v>
      </c>
      <c r="D724">
        <v>20</v>
      </c>
      <c r="E724" t="s">
        <v>197</v>
      </c>
      <c r="F724" t="s">
        <v>221</v>
      </c>
      <c r="G724">
        <v>196</v>
      </c>
      <c r="H724">
        <v>8.67347</v>
      </c>
      <c r="I724">
        <v>4.2382090000000003</v>
      </c>
      <c r="J724">
        <v>11.90788</v>
      </c>
      <c r="K724">
        <v>2.5240469999999999</v>
      </c>
      <c r="L724">
        <v>14.49396</v>
      </c>
      <c r="M724">
        <v>8.1273169999999997</v>
      </c>
      <c r="N724" t="s">
        <v>243</v>
      </c>
      <c r="O724" t="s">
        <v>243</v>
      </c>
    </row>
    <row r="725" spans="1:15" x14ac:dyDescent="0.25">
      <c r="A725" s="58" t="str">
        <f t="shared" si="11"/>
        <v>Vulva21</v>
      </c>
      <c r="B725" t="s">
        <v>259</v>
      </c>
      <c r="C725" t="s">
        <v>20</v>
      </c>
      <c r="D725">
        <v>21</v>
      </c>
      <c r="E725" t="s">
        <v>202</v>
      </c>
      <c r="F725" t="s">
        <v>219</v>
      </c>
      <c r="G725">
        <v>211</v>
      </c>
      <c r="H725">
        <v>3.7914690000000002</v>
      </c>
      <c r="I725">
        <v>4.3846559999999997</v>
      </c>
      <c r="J725">
        <v>11.76595</v>
      </c>
      <c r="K725">
        <v>2.667783</v>
      </c>
      <c r="L725">
        <v>14.21686</v>
      </c>
      <c r="M725">
        <v>8.1273169999999997</v>
      </c>
      <c r="N725" t="s">
        <v>244</v>
      </c>
      <c r="O725" t="s">
        <v>243</v>
      </c>
    </row>
    <row r="726" spans="1:15" x14ac:dyDescent="0.25">
      <c r="A726" s="58" t="str">
        <f t="shared" si="11"/>
        <v>Vulva22</v>
      </c>
      <c r="B726" t="s">
        <v>259</v>
      </c>
      <c r="C726" t="s">
        <v>20</v>
      </c>
      <c r="D726">
        <v>22</v>
      </c>
      <c r="G726">
        <v>214</v>
      </c>
      <c r="I726">
        <v>4.4051910000000003</v>
      </c>
      <c r="J726">
        <v>11.73391</v>
      </c>
      <c r="K726">
        <v>2.7261850000000001</v>
      </c>
      <c r="L726">
        <v>14.20707</v>
      </c>
    </row>
    <row r="727" spans="1:15" x14ac:dyDescent="0.25">
      <c r="A727" s="58" t="str">
        <f t="shared" si="11"/>
        <v>Vulva23</v>
      </c>
      <c r="B727" t="s">
        <v>259</v>
      </c>
      <c r="C727" t="s">
        <v>20</v>
      </c>
      <c r="D727">
        <v>23</v>
      </c>
      <c r="G727">
        <v>244</v>
      </c>
      <c r="I727">
        <v>4.6476170000000003</v>
      </c>
      <c r="J727">
        <v>11.50619</v>
      </c>
      <c r="K727">
        <v>3.0197620000000001</v>
      </c>
      <c r="L727">
        <v>13.803800000000001</v>
      </c>
    </row>
    <row r="728" spans="1:15" x14ac:dyDescent="0.25">
      <c r="A728" s="58" t="str">
        <f t="shared" si="11"/>
        <v>Vulva24</v>
      </c>
      <c r="B728" t="s">
        <v>259</v>
      </c>
      <c r="C728" t="s">
        <v>20</v>
      </c>
      <c r="D728">
        <v>24</v>
      </c>
      <c r="E728" t="s">
        <v>193</v>
      </c>
      <c r="F728" t="s">
        <v>173</v>
      </c>
      <c r="G728">
        <v>267</v>
      </c>
      <c r="H728">
        <v>10.486890000000001</v>
      </c>
      <c r="I728">
        <v>4.8139630000000002</v>
      </c>
      <c r="J728">
        <v>11.37189</v>
      </c>
      <c r="K728">
        <v>3.2368359999999998</v>
      </c>
      <c r="L728">
        <v>13.527279999999999</v>
      </c>
      <c r="M728">
        <v>8.1273169999999997</v>
      </c>
      <c r="N728" t="s">
        <v>243</v>
      </c>
      <c r="O728" t="s">
        <v>243</v>
      </c>
    </row>
    <row r="729" spans="1:15" x14ac:dyDescent="0.25">
      <c r="A729" s="58" t="str">
        <f t="shared" si="11"/>
        <v>Vulva25</v>
      </c>
      <c r="B729" t="s">
        <v>259</v>
      </c>
      <c r="C729" t="s">
        <v>20</v>
      </c>
      <c r="D729">
        <v>25</v>
      </c>
      <c r="G729">
        <v>274</v>
      </c>
      <c r="I729">
        <v>4.8485100000000001</v>
      </c>
      <c r="J729">
        <v>11.31432</v>
      </c>
      <c r="K729">
        <v>3.3143370000000001</v>
      </c>
      <c r="L729">
        <v>13.45875</v>
      </c>
    </row>
    <row r="730" spans="1:15" x14ac:dyDescent="0.25">
      <c r="A730" s="58" t="str">
        <f t="shared" si="11"/>
        <v>Vulva26</v>
      </c>
      <c r="B730" t="s">
        <v>259</v>
      </c>
      <c r="C730" t="s">
        <v>20</v>
      </c>
      <c r="D730">
        <v>26</v>
      </c>
      <c r="G730">
        <v>304</v>
      </c>
      <c r="I730">
        <v>5.0178880000000001</v>
      </c>
      <c r="J730">
        <v>11.16028</v>
      </c>
      <c r="K730">
        <v>3.5316369999999999</v>
      </c>
      <c r="L730">
        <v>13.17014</v>
      </c>
    </row>
    <row r="731" spans="1:15" x14ac:dyDescent="0.25">
      <c r="A731" s="58" t="str">
        <f t="shared" si="11"/>
        <v>Vulva27</v>
      </c>
      <c r="B731" t="s">
        <v>259</v>
      </c>
      <c r="C731" t="s">
        <v>20</v>
      </c>
      <c r="D731">
        <v>27</v>
      </c>
      <c r="G731">
        <v>334</v>
      </c>
      <c r="I731">
        <v>5.1629839999999998</v>
      </c>
      <c r="J731">
        <v>11.02692</v>
      </c>
      <c r="K731">
        <v>3.722629</v>
      </c>
      <c r="L731">
        <v>12.94089</v>
      </c>
    </row>
    <row r="732" spans="1:15" x14ac:dyDescent="0.25">
      <c r="A732" s="58" t="str">
        <f t="shared" si="11"/>
        <v>Vulva28</v>
      </c>
      <c r="B732" t="s">
        <v>259</v>
      </c>
      <c r="C732" t="s">
        <v>20</v>
      </c>
      <c r="D732">
        <v>28</v>
      </c>
      <c r="E732" t="s">
        <v>194</v>
      </c>
      <c r="F732" t="s">
        <v>174</v>
      </c>
      <c r="G732">
        <v>335</v>
      </c>
      <c r="H732">
        <v>9.5522379999999991</v>
      </c>
      <c r="I732">
        <v>5.1657979999999997</v>
      </c>
      <c r="J732">
        <v>11.0191</v>
      </c>
      <c r="K732">
        <v>3.7290830000000001</v>
      </c>
      <c r="L732">
        <v>12.937849999999999</v>
      </c>
      <c r="M732">
        <v>8.1273169999999997</v>
      </c>
      <c r="N732" t="s">
        <v>243</v>
      </c>
      <c r="O732" t="s">
        <v>243</v>
      </c>
    </row>
    <row r="733" spans="1:15" x14ac:dyDescent="0.25">
      <c r="A733" s="58" t="str">
        <f t="shared" si="11"/>
        <v>Vulva29</v>
      </c>
      <c r="B733" t="s">
        <v>259</v>
      </c>
      <c r="C733" t="s">
        <v>20</v>
      </c>
      <c r="D733">
        <v>29</v>
      </c>
      <c r="E733" t="s">
        <v>192</v>
      </c>
      <c r="F733" t="s">
        <v>185</v>
      </c>
      <c r="G733">
        <v>350</v>
      </c>
      <c r="H733">
        <v>7.7142860000000004</v>
      </c>
      <c r="I733">
        <v>5.2307689999999996</v>
      </c>
      <c r="J733">
        <v>10.96457</v>
      </c>
      <c r="K733">
        <v>3.8200530000000001</v>
      </c>
      <c r="L733">
        <v>12.822660000000001</v>
      </c>
      <c r="M733">
        <v>8.1273169999999997</v>
      </c>
      <c r="N733" t="s">
        <v>243</v>
      </c>
      <c r="O733" t="s">
        <v>243</v>
      </c>
    </row>
    <row r="734" spans="1:15" x14ac:dyDescent="0.25">
      <c r="A734" s="58" t="str">
        <f t="shared" si="11"/>
        <v>Vulva30</v>
      </c>
      <c r="B734" t="s">
        <v>259</v>
      </c>
      <c r="C734" t="s">
        <v>20</v>
      </c>
      <c r="D734">
        <v>30</v>
      </c>
      <c r="G734">
        <v>364</v>
      </c>
      <c r="I734">
        <v>5.2890600000000001</v>
      </c>
      <c r="J734">
        <v>10.90916</v>
      </c>
      <c r="K734">
        <v>3.9049719999999999</v>
      </c>
      <c r="L734">
        <v>12.73531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734"/>
  <sheetViews>
    <sheetView zoomScaleNormal="100" workbookViewId="0">
      <selection activeCell="F1" sqref="F1:F1048576"/>
    </sheetView>
  </sheetViews>
  <sheetFormatPr defaultRowHeight="15" x14ac:dyDescent="0.25"/>
  <cols>
    <col min="1" max="1" width="26.42578125" style="58" bestFit="1" customWidth="1"/>
  </cols>
  <sheetData>
    <row r="1" spans="1:15" x14ac:dyDescent="0.25">
      <c r="A1" s="58" t="s">
        <v>258</v>
      </c>
      <c r="B1" t="s">
        <v>248</v>
      </c>
      <c r="C1" t="s">
        <v>251</v>
      </c>
      <c r="D1" t="s">
        <v>257</v>
      </c>
      <c r="E1" t="s">
        <v>187</v>
      </c>
      <c r="F1" t="s">
        <v>246</v>
      </c>
      <c r="G1" t="s">
        <v>222</v>
      </c>
      <c r="H1" t="s">
        <v>238</v>
      </c>
      <c r="I1" t="s">
        <v>224</v>
      </c>
      <c r="J1" t="s">
        <v>225</v>
      </c>
      <c r="K1" t="s">
        <v>226</v>
      </c>
      <c r="L1" t="s">
        <v>227</v>
      </c>
      <c r="M1" t="s">
        <v>239</v>
      </c>
      <c r="N1" t="s">
        <v>249</v>
      </c>
      <c r="O1" t="s">
        <v>250</v>
      </c>
    </row>
    <row r="2" spans="1:15" x14ac:dyDescent="0.25">
      <c r="A2" s="58" t="str">
        <f t="shared" ref="A2:A65" si="0">CONCATENATE(C2,D2)</f>
        <v>All malignant (excl NMSC)1</v>
      </c>
      <c r="B2" t="s">
        <v>260</v>
      </c>
      <c r="C2" t="s">
        <v>109</v>
      </c>
      <c r="D2">
        <v>1</v>
      </c>
      <c r="G2">
        <v>20692</v>
      </c>
      <c r="I2">
        <v>27.00159</v>
      </c>
      <c r="J2">
        <v>28.219909999999999</v>
      </c>
      <c r="K2">
        <v>26.65239</v>
      </c>
      <c r="L2">
        <v>28.573239999999998</v>
      </c>
    </row>
    <row r="3" spans="1:15" x14ac:dyDescent="0.25">
      <c r="A3" s="58" t="str">
        <f t="shared" si="0"/>
        <v>All malignant (excl NMSC)2</v>
      </c>
      <c r="B3" t="s">
        <v>260</v>
      </c>
      <c r="C3" t="s">
        <v>109</v>
      </c>
      <c r="D3">
        <v>2</v>
      </c>
      <c r="E3" t="s">
        <v>195</v>
      </c>
      <c r="F3" t="s">
        <v>181</v>
      </c>
      <c r="G3">
        <v>21554</v>
      </c>
      <c r="H3">
        <v>28.03192</v>
      </c>
      <c r="I3">
        <v>27.013940000000002</v>
      </c>
      <c r="J3">
        <v>28.207660000000001</v>
      </c>
      <c r="K3">
        <v>26.671759999999999</v>
      </c>
      <c r="L3">
        <v>28.553809999999999</v>
      </c>
      <c r="M3">
        <v>27.61214</v>
      </c>
      <c r="N3" t="s">
        <v>243</v>
      </c>
      <c r="O3" t="s">
        <v>243</v>
      </c>
    </row>
    <row r="4" spans="1:15" x14ac:dyDescent="0.25">
      <c r="A4" s="58" t="str">
        <f t="shared" si="0"/>
        <v>All malignant (excl NMSC)3</v>
      </c>
      <c r="B4" t="s">
        <v>260</v>
      </c>
      <c r="C4" t="s">
        <v>109</v>
      </c>
      <c r="D4">
        <v>3</v>
      </c>
      <c r="E4" t="s">
        <v>189</v>
      </c>
      <c r="F4" t="s">
        <v>214</v>
      </c>
      <c r="G4">
        <v>25105</v>
      </c>
      <c r="H4">
        <v>28.14977</v>
      </c>
      <c r="I4">
        <v>27.057960000000001</v>
      </c>
      <c r="J4">
        <v>28.16403</v>
      </c>
      <c r="K4">
        <v>26.740749999999998</v>
      </c>
      <c r="L4">
        <v>28.48462</v>
      </c>
      <c r="M4">
        <v>27.61214</v>
      </c>
      <c r="N4" t="s">
        <v>243</v>
      </c>
      <c r="O4" t="s">
        <v>243</v>
      </c>
    </row>
    <row r="5" spans="1:15" x14ac:dyDescent="0.25">
      <c r="A5" s="58" t="str">
        <f t="shared" si="0"/>
        <v>All malignant (excl NMSC)4</v>
      </c>
      <c r="B5" t="s">
        <v>260</v>
      </c>
      <c r="C5" t="s">
        <v>109</v>
      </c>
      <c r="D5">
        <v>4</v>
      </c>
      <c r="G5">
        <v>29312</v>
      </c>
      <c r="I5">
        <v>27.099340000000002</v>
      </c>
      <c r="J5">
        <v>28.122969999999999</v>
      </c>
      <c r="K5">
        <v>26.80566</v>
      </c>
      <c r="L5">
        <v>28.419560000000001</v>
      </c>
    </row>
    <row r="6" spans="1:15" x14ac:dyDescent="0.25">
      <c r="A6" s="58" t="str">
        <f t="shared" si="0"/>
        <v>All malignant (excl NMSC)5</v>
      </c>
      <c r="B6" t="s">
        <v>260</v>
      </c>
      <c r="C6" t="s">
        <v>109</v>
      </c>
      <c r="D6">
        <v>5</v>
      </c>
      <c r="E6" t="s">
        <v>203</v>
      </c>
      <c r="F6" t="s">
        <v>216</v>
      </c>
      <c r="G6">
        <v>30515</v>
      </c>
      <c r="H6">
        <v>26.908080000000002</v>
      </c>
      <c r="I6">
        <v>27.109570000000001</v>
      </c>
      <c r="J6">
        <v>28.112819999999999</v>
      </c>
      <c r="K6">
        <v>26.821709999999999</v>
      </c>
      <c r="L6">
        <v>28.403479999999998</v>
      </c>
      <c r="M6">
        <v>27.61214</v>
      </c>
      <c r="N6" t="s">
        <v>244</v>
      </c>
      <c r="O6" t="s">
        <v>243</v>
      </c>
    </row>
    <row r="7" spans="1:15" x14ac:dyDescent="0.25">
      <c r="A7" s="58" t="str">
        <f t="shared" si="0"/>
        <v>All malignant (excl NMSC)6</v>
      </c>
      <c r="B7" t="s">
        <v>260</v>
      </c>
      <c r="C7" t="s">
        <v>109</v>
      </c>
      <c r="D7">
        <v>6</v>
      </c>
      <c r="E7" t="s">
        <v>196</v>
      </c>
      <c r="F7" t="s">
        <v>215</v>
      </c>
      <c r="G7">
        <v>31946</v>
      </c>
      <c r="H7">
        <v>27.211539999999999</v>
      </c>
      <c r="I7">
        <v>27.120989999999999</v>
      </c>
      <c r="J7">
        <v>28.101500000000001</v>
      </c>
      <c r="K7">
        <v>26.83961</v>
      </c>
      <c r="L7">
        <v>28.385529999999999</v>
      </c>
      <c r="M7">
        <v>27.61214</v>
      </c>
      <c r="N7" t="s">
        <v>243</v>
      </c>
      <c r="O7" t="s">
        <v>243</v>
      </c>
    </row>
    <row r="8" spans="1:15" x14ac:dyDescent="0.25">
      <c r="A8" s="58" t="str">
        <f t="shared" si="0"/>
        <v>All malignant (excl NMSC)7</v>
      </c>
      <c r="B8" t="s">
        <v>260</v>
      </c>
      <c r="C8" t="s">
        <v>109</v>
      </c>
      <c r="D8">
        <v>7</v>
      </c>
      <c r="E8" t="s">
        <v>191</v>
      </c>
      <c r="F8" t="s">
        <v>245</v>
      </c>
      <c r="G8">
        <v>33301</v>
      </c>
      <c r="H8">
        <v>26.572769999999998</v>
      </c>
      <c r="I8">
        <v>27.1311</v>
      </c>
      <c r="J8">
        <v>28.091449999999998</v>
      </c>
      <c r="K8">
        <v>26.85548</v>
      </c>
      <c r="L8">
        <v>28.369630000000001</v>
      </c>
      <c r="M8">
        <v>27.61214</v>
      </c>
      <c r="N8" t="s">
        <v>244</v>
      </c>
      <c r="O8" t="s">
        <v>244</v>
      </c>
    </row>
    <row r="9" spans="1:15" x14ac:dyDescent="0.25">
      <c r="A9" s="58" t="str">
        <f t="shared" si="0"/>
        <v>All malignant (excl NMSC)8</v>
      </c>
      <c r="B9" t="s">
        <v>260</v>
      </c>
      <c r="C9" t="s">
        <v>109</v>
      </c>
      <c r="D9">
        <v>8</v>
      </c>
      <c r="E9" t="s">
        <v>198</v>
      </c>
      <c r="F9" t="s">
        <v>183</v>
      </c>
      <c r="G9">
        <v>35107</v>
      </c>
      <c r="H9">
        <v>28.114049999999999</v>
      </c>
      <c r="I9">
        <v>27.143650000000001</v>
      </c>
      <c r="J9">
        <v>28.078990000000001</v>
      </c>
      <c r="K9">
        <v>26.87519</v>
      </c>
      <c r="L9">
        <v>28.349879999999999</v>
      </c>
      <c r="M9">
        <v>27.61214</v>
      </c>
      <c r="N9" t="s">
        <v>253</v>
      </c>
      <c r="O9" t="s">
        <v>243</v>
      </c>
    </row>
    <row r="10" spans="1:15" x14ac:dyDescent="0.25">
      <c r="A10" s="58" t="str">
        <f t="shared" si="0"/>
        <v>All malignant (excl NMSC)9</v>
      </c>
      <c r="B10" t="s">
        <v>260</v>
      </c>
      <c r="C10" t="s">
        <v>109</v>
      </c>
      <c r="D10">
        <v>9</v>
      </c>
      <c r="E10" t="s">
        <v>199</v>
      </c>
      <c r="F10" t="s">
        <v>179</v>
      </c>
      <c r="G10">
        <v>35612</v>
      </c>
      <c r="H10">
        <v>27.82208</v>
      </c>
      <c r="I10">
        <v>27.146989999999999</v>
      </c>
      <c r="J10">
        <v>28.075669999999999</v>
      </c>
      <c r="K10">
        <v>26.880420000000001</v>
      </c>
      <c r="L10">
        <v>28.344619999999999</v>
      </c>
      <c r="M10">
        <v>27.61214</v>
      </c>
      <c r="N10" t="s">
        <v>243</v>
      </c>
      <c r="O10" t="s">
        <v>243</v>
      </c>
    </row>
    <row r="11" spans="1:15" x14ac:dyDescent="0.25">
      <c r="A11" s="58" t="str">
        <f t="shared" si="0"/>
        <v>All malignant (excl NMSC)10</v>
      </c>
      <c r="B11" t="s">
        <v>260</v>
      </c>
      <c r="C11" t="s">
        <v>109</v>
      </c>
      <c r="D11">
        <v>10</v>
      </c>
      <c r="E11" t="s">
        <v>205</v>
      </c>
      <c r="F11" t="s">
        <v>303</v>
      </c>
      <c r="G11">
        <v>36614</v>
      </c>
      <c r="H11">
        <v>27.83362</v>
      </c>
      <c r="I11">
        <v>27.153420000000001</v>
      </c>
      <c r="J11">
        <v>28.069289999999999</v>
      </c>
      <c r="K11">
        <v>26.890499999999999</v>
      </c>
      <c r="L11">
        <v>28.334530000000001</v>
      </c>
      <c r="M11">
        <v>27.61214</v>
      </c>
      <c r="N11" t="s">
        <v>243</v>
      </c>
      <c r="O11" t="s">
        <v>243</v>
      </c>
    </row>
    <row r="12" spans="1:15" x14ac:dyDescent="0.25">
      <c r="A12" s="58" t="str">
        <f t="shared" si="0"/>
        <v>All malignant (excl NMSC)11</v>
      </c>
      <c r="B12" t="s">
        <v>260</v>
      </c>
      <c r="C12" t="s">
        <v>109</v>
      </c>
      <c r="D12">
        <v>11</v>
      </c>
      <c r="G12">
        <v>37932</v>
      </c>
      <c r="I12">
        <v>27.161470000000001</v>
      </c>
      <c r="J12">
        <v>28.06129</v>
      </c>
      <c r="K12">
        <v>26.90315</v>
      </c>
      <c r="L12">
        <v>28.321860000000001</v>
      </c>
    </row>
    <row r="13" spans="1:15" x14ac:dyDescent="0.25">
      <c r="A13" s="58" t="str">
        <f t="shared" si="0"/>
        <v>All malignant (excl NMSC)12</v>
      </c>
      <c r="B13" t="s">
        <v>260</v>
      </c>
      <c r="C13" t="s">
        <v>109</v>
      </c>
      <c r="D13">
        <v>12</v>
      </c>
      <c r="E13" t="s">
        <v>188</v>
      </c>
      <c r="F13" t="s">
        <v>300</v>
      </c>
      <c r="G13">
        <v>39618</v>
      </c>
      <c r="H13">
        <v>27.65157</v>
      </c>
      <c r="I13">
        <v>27.17118</v>
      </c>
      <c r="J13">
        <v>28.051649999999999</v>
      </c>
      <c r="K13">
        <v>26.918379999999999</v>
      </c>
      <c r="L13">
        <v>28.30659</v>
      </c>
      <c r="M13">
        <v>27.61214</v>
      </c>
      <c r="N13" t="s">
        <v>243</v>
      </c>
      <c r="O13" t="s">
        <v>243</v>
      </c>
    </row>
    <row r="14" spans="1:15" x14ac:dyDescent="0.25">
      <c r="A14" s="58" t="str">
        <f t="shared" si="0"/>
        <v>All malignant (excl NMSC)13</v>
      </c>
      <c r="B14" t="s">
        <v>260</v>
      </c>
      <c r="C14" t="s">
        <v>109</v>
      </c>
      <c r="D14">
        <v>13</v>
      </c>
      <c r="E14" t="s">
        <v>206</v>
      </c>
      <c r="F14" t="s">
        <v>304</v>
      </c>
      <c r="G14">
        <v>43541</v>
      </c>
      <c r="H14">
        <v>27.355830000000001</v>
      </c>
      <c r="I14">
        <v>27.19154</v>
      </c>
      <c r="J14">
        <v>28.031410000000001</v>
      </c>
      <c r="K14">
        <v>26.95036</v>
      </c>
      <c r="L14">
        <v>28.274550000000001</v>
      </c>
      <c r="M14">
        <v>27.61214</v>
      </c>
      <c r="N14" t="s">
        <v>243</v>
      </c>
      <c r="O14" t="s">
        <v>243</v>
      </c>
    </row>
    <row r="15" spans="1:15" x14ac:dyDescent="0.25">
      <c r="A15" s="58" t="str">
        <f t="shared" si="0"/>
        <v>All malignant (excl NMSC)14</v>
      </c>
      <c r="B15" t="s">
        <v>260</v>
      </c>
      <c r="C15" t="s">
        <v>109</v>
      </c>
      <c r="D15">
        <v>14</v>
      </c>
      <c r="E15" t="s">
        <v>204</v>
      </c>
      <c r="F15" t="s">
        <v>207</v>
      </c>
      <c r="G15">
        <v>44232</v>
      </c>
      <c r="H15">
        <v>29.16441</v>
      </c>
      <c r="I15">
        <v>27.194849999999999</v>
      </c>
      <c r="J15">
        <v>28.028130000000001</v>
      </c>
      <c r="K15">
        <v>26.955549999999999</v>
      </c>
      <c r="L15">
        <v>28.269349999999999</v>
      </c>
      <c r="M15">
        <v>27.61214</v>
      </c>
      <c r="N15" t="s">
        <v>253</v>
      </c>
      <c r="O15" t="s">
        <v>253</v>
      </c>
    </row>
    <row r="16" spans="1:15" x14ac:dyDescent="0.25">
      <c r="A16" s="58" t="str">
        <f t="shared" si="0"/>
        <v>All malignant (excl NMSC)15</v>
      </c>
      <c r="B16" t="s">
        <v>260</v>
      </c>
      <c r="C16" t="s">
        <v>109</v>
      </c>
      <c r="D16">
        <v>15</v>
      </c>
      <c r="E16" t="s">
        <v>190</v>
      </c>
      <c r="F16" t="s">
        <v>213</v>
      </c>
      <c r="G16">
        <v>46190</v>
      </c>
      <c r="H16">
        <v>28.54297</v>
      </c>
      <c r="I16">
        <v>27.203800000000001</v>
      </c>
      <c r="J16">
        <v>28.01923</v>
      </c>
      <c r="K16">
        <v>26.969609999999999</v>
      </c>
      <c r="L16">
        <v>28.255269999999999</v>
      </c>
      <c r="M16">
        <v>27.61214</v>
      </c>
      <c r="N16" t="s">
        <v>253</v>
      </c>
      <c r="O16" t="s">
        <v>253</v>
      </c>
    </row>
    <row r="17" spans="1:15" x14ac:dyDescent="0.25">
      <c r="A17" s="58" t="str">
        <f t="shared" si="0"/>
        <v>All malignant (excl NMSC)16</v>
      </c>
      <c r="B17" t="s">
        <v>260</v>
      </c>
      <c r="C17" t="s">
        <v>109</v>
      </c>
      <c r="D17">
        <v>16</v>
      </c>
      <c r="G17">
        <v>46552</v>
      </c>
      <c r="I17">
        <v>27.205390000000001</v>
      </c>
      <c r="J17">
        <v>28.01765</v>
      </c>
      <c r="K17">
        <v>26.972110000000001</v>
      </c>
      <c r="L17">
        <v>28.252759999999999</v>
      </c>
    </row>
    <row r="18" spans="1:15" x14ac:dyDescent="0.25">
      <c r="A18" s="58" t="str">
        <f t="shared" si="0"/>
        <v>All malignant (excl NMSC)17</v>
      </c>
      <c r="B18" t="s">
        <v>260</v>
      </c>
      <c r="C18" t="s">
        <v>109</v>
      </c>
      <c r="D18">
        <v>17</v>
      </c>
      <c r="E18" t="s">
        <v>201</v>
      </c>
      <c r="F18" t="s">
        <v>184</v>
      </c>
      <c r="G18">
        <v>48422</v>
      </c>
      <c r="H18">
        <v>26.61187</v>
      </c>
      <c r="I18">
        <v>27.213339999999999</v>
      </c>
      <c r="J18">
        <v>28.00975</v>
      </c>
      <c r="K18">
        <v>26.984580000000001</v>
      </c>
      <c r="L18">
        <v>28.240269999999999</v>
      </c>
      <c r="M18">
        <v>27.61214</v>
      </c>
      <c r="N18" t="s">
        <v>244</v>
      </c>
      <c r="O18" t="s">
        <v>244</v>
      </c>
    </row>
    <row r="19" spans="1:15" x14ac:dyDescent="0.25">
      <c r="A19" s="58" t="str">
        <f t="shared" si="0"/>
        <v>All malignant (excl NMSC)18</v>
      </c>
      <c r="B19" t="s">
        <v>260</v>
      </c>
      <c r="C19" t="s">
        <v>109</v>
      </c>
      <c r="D19">
        <v>18</v>
      </c>
      <c r="E19" t="s">
        <v>200</v>
      </c>
      <c r="F19" t="s">
        <v>220</v>
      </c>
      <c r="G19">
        <v>48437</v>
      </c>
      <c r="H19">
        <v>27.62764</v>
      </c>
      <c r="I19">
        <v>27.2134</v>
      </c>
      <c r="J19">
        <v>28.009689999999999</v>
      </c>
      <c r="K19">
        <v>26.984680000000001</v>
      </c>
      <c r="L19">
        <v>28.240169999999999</v>
      </c>
      <c r="M19">
        <v>27.61214</v>
      </c>
      <c r="N19" t="s">
        <v>243</v>
      </c>
      <c r="O19" t="s">
        <v>243</v>
      </c>
    </row>
    <row r="20" spans="1:15" x14ac:dyDescent="0.25">
      <c r="A20" s="58" t="str">
        <f t="shared" si="0"/>
        <v>All malignant (excl NMSC)19</v>
      </c>
      <c r="B20" t="s">
        <v>260</v>
      </c>
      <c r="C20" t="s">
        <v>109</v>
      </c>
      <c r="D20">
        <v>19</v>
      </c>
      <c r="E20" t="s">
        <v>197</v>
      </c>
      <c r="F20" t="s">
        <v>221</v>
      </c>
      <c r="G20">
        <v>53988</v>
      </c>
      <c r="H20">
        <v>26.076160000000002</v>
      </c>
      <c r="I20">
        <v>27.234480000000001</v>
      </c>
      <c r="J20">
        <v>27.98873</v>
      </c>
      <c r="K20">
        <v>27.017800000000001</v>
      </c>
      <c r="L20">
        <v>28.206990000000001</v>
      </c>
      <c r="M20">
        <v>27.61214</v>
      </c>
      <c r="N20" t="s">
        <v>244</v>
      </c>
      <c r="O20" t="s">
        <v>244</v>
      </c>
    </row>
    <row r="21" spans="1:15" x14ac:dyDescent="0.25">
      <c r="A21" s="58" t="str">
        <f t="shared" si="0"/>
        <v>All malignant (excl NMSC)20</v>
      </c>
      <c r="B21" t="s">
        <v>260</v>
      </c>
      <c r="C21" t="s">
        <v>109</v>
      </c>
      <c r="D21">
        <v>20</v>
      </c>
      <c r="G21">
        <v>55172</v>
      </c>
      <c r="I21">
        <v>27.238569999999999</v>
      </c>
      <c r="J21">
        <v>27.984670000000001</v>
      </c>
      <c r="K21">
        <v>27.02421</v>
      </c>
      <c r="L21">
        <v>28.200569999999999</v>
      </c>
    </row>
    <row r="22" spans="1:15" x14ac:dyDescent="0.25">
      <c r="A22" s="58" t="str">
        <f t="shared" si="0"/>
        <v>All malignant (excl NMSC)21</v>
      </c>
      <c r="B22" t="s">
        <v>260</v>
      </c>
      <c r="C22" t="s">
        <v>109</v>
      </c>
      <c r="D22">
        <v>21</v>
      </c>
      <c r="E22" t="s">
        <v>202</v>
      </c>
      <c r="F22" t="s">
        <v>219</v>
      </c>
      <c r="G22">
        <v>58549</v>
      </c>
      <c r="H22">
        <v>27.662299999999998</v>
      </c>
      <c r="I22">
        <v>27.249510000000001</v>
      </c>
      <c r="J22">
        <v>27.973790000000001</v>
      </c>
      <c r="K22">
        <v>27.041399999999999</v>
      </c>
      <c r="L22">
        <v>28.183340000000001</v>
      </c>
      <c r="M22">
        <v>27.61214</v>
      </c>
      <c r="N22" t="s">
        <v>243</v>
      </c>
      <c r="O22" t="s">
        <v>243</v>
      </c>
    </row>
    <row r="23" spans="1:15" x14ac:dyDescent="0.25">
      <c r="A23" s="58" t="str">
        <f t="shared" si="0"/>
        <v>All malignant (excl NMSC)22</v>
      </c>
      <c r="B23" t="s">
        <v>260</v>
      </c>
      <c r="C23" t="s">
        <v>109</v>
      </c>
      <c r="D23">
        <v>22</v>
      </c>
      <c r="G23">
        <v>63792</v>
      </c>
      <c r="I23">
        <v>27.264749999999999</v>
      </c>
      <c r="J23">
        <v>27.958629999999999</v>
      </c>
      <c r="K23">
        <v>27.065359999999998</v>
      </c>
      <c r="L23">
        <v>28.15936</v>
      </c>
    </row>
    <row r="24" spans="1:15" x14ac:dyDescent="0.25">
      <c r="A24" s="58" t="str">
        <f t="shared" si="0"/>
        <v>All malignant (excl NMSC)23</v>
      </c>
      <c r="B24" t="s">
        <v>260</v>
      </c>
      <c r="C24" t="s">
        <v>109</v>
      </c>
      <c r="D24">
        <v>23</v>
      </c>
      <c r="E24" t="s">
        <v>193</v>
      </c>
      <c r="F24" t="s">
        <v>173</v>
      </c>
      <c r="G24">
        <v>68453</v>
      </c>
      <c r="H24">
        <v>28.663460000000001</v>
      </c>
      <c r="I24">
        <v>27.276810000000001</v>
      </c>
      <c r="J24">
        <v>27.946639999999999</v>
      </c>
      <c r="K24">
        <v>27.084289999999999</v>
      </c>
      <c r="L24">
        <v>28.14039</v>
      </c>
      <c r="M24">
        <v>27.61214</v>
      </c>
      <c r="N24" t="s">
        <v>253</v>
      </c>
      <c r="O24" t="s">
        <v>253</v>
      </c>
    </row>
    <row r="25" spans="1:15" x14ac:dyDescent="0.25">
      <c r="A25" s="58" t="str">
        <f t="shared" si="0"/>
        <v>All malignant (excl NMSC)24</v>
      </c>
      <c r="B25" t="s">
        <v>260</v>
      </c>
      <c r="C25" t="s">
        <v>109</v>
      </c>
      <c r="D25">
        <v>24</v>
      </c>
      <c r="G25">
        <v>72412</v>
      </c>
      <c r="I25">
        <v>27.286110000000001</v>
      </c>
      <c r="J25">
        <v>27.937370000000001</v>
      </c>
      <c r="K25">
        <v>27.09892</v>
      </c>
      <c r="L25">
        <v>28.12575</v>
      </c>
    </row>
    <row r="26" spans="1:15" x14ac:dyDescent="0.25">
      <c r="A26" s="58" t="str">
        <f t="shared" si="0"/>
        <v>All malignant (excl NMSC)25</v>
      </c>
      <c r="B26" t="s">
        <v>260</v>
      </c>
      <c r="C26" t="s">
        <v>109</v>
      </c>
      <c r="D26">
        <v>25</v>
      </c>
      <c r="G26">
        <v>81032</v>
      </c>
      <c r="I26">
        <v>27.30396</v>
      </c>
      <c r="J26">
        <v>27.919609999999999</v>
      </c>
      <c r="K26">
        <v>27.12697</v>
      </c>
      <c r="L26">
        <v>28.097639999999998</v>
      </c>
    </row>
    <row r="27" spans="1:15" x14ac:dyDescent="0.25">
      <c r="A27" s="58" t="str">
        <f t="shared" si="0"/>
        <v>All malignant (excl NMSC)26</v>
      </c>
      <c r="B27" t="s">
        <v>260</v>
      </c>
      <c r="C27" t="s">
        <v>109</v>
      </c>
      <c r="D27">
        <v>26</v>
      </c>
      <c r="G27">
        <v>89652</v>
      </c>
      <c r="I27">
        <v>27.31917</v>
      </c>
      <c r="J27">
        <v>27.90447</v>
      </c>
      <c r="K27">
        <v>27.150880000000001</v>
      </c>
      <c r="L27">
        <v>28.073709999999998</v>
      </c>
    </row>
    <row r="28" spans="1:15" x14ac:dyDescent="0.25">
      <c r="A28" s="58" t="str">
        <f t="shared" si="0"/>
        <v>All malignant (excl NMSC)27</v>
      </c>
      <c r="B28" t="s">
        <v>260</v>
      </c>
      <c r="C28" t="s">
        <v>109</v>
      </c>
      <c r="D28">
        <v>27</v>
      </c>
      <c r="E28" t="s">
        <v>192</v>
      </c>
      <c r="F28" t="s">
        <v>185</v>
      </c>
      <c r="G28">
        <v>95373</v>
      </c>
      <c r="H28">
        <v>26.876580000000001</v>
      </c>
      <c r="I28">
        <v>27.328099999999999</v>
      </c>
      <c r="J28">
        <v>27.895579999999999</v>
      </c>
      <c r="K28">
        <v>27.164919999999999</v>
      </c>
      <c r="L28">
        <v>28.059650000000001</v>
      </c>
      <c r="M28">
        <v>27.61214</v>
      </c>
      <c r="N28" t="s">
        <v>244</v>
      </c>
      <c r="O28" t="s">
        <v>244</v>
      </c>
    </row>
    <row r="29" spans="1:15" x14ac:dyDescent="0.25">
      <c r="A29" s="58" t="str">
        <f t="shared" si="0"/>
        <v>All malignant (excl NMSC)28</v>
      </c>
      <c r="B29" t="s">
        <v>260</v>
      </c>
      <c r="C29" t="s">
        <v>109</v>
      </c>
      <c r="D29">
        <v>28</v>
      </c>
      <c r="G29">
        <v>98272</v>
      </c>
      <c r="I29">
        <v>27.332329999999999</v>
      </c>
      <c r="J29">
        <v>27.891369999999998</v>
      </c>
      <c r="K29">
        <v>27.171569999999999</v>
      </c>
      <c r="L29">
        <v>28.052990000000001</v>
      </c>
    </row>
    <row r="30" spans="1:15" x14ac:dyDescent="0.25">
      <c r="A30" s="58" t="str">
        <f t="shared" si="0"/>
        <v>All malignant (excl NMSC)29</v>
      </c>
      <c r="B30" t="s">
        <v>260</v>
      </c>
      <c r="C30" t="s">
        <v>109</v>
      </c>
      <c r="D30">
        <v>29</v>
      </c>
      <c r="G30">
        <v>106892</v>
      </c>
      <c r="I30">
        <v>27.34385</v>
      </c>
      <c r="J30">
        <v>27.87988</v>
      </c>
      <c r="K30">
        <v>27.189699999999998</v>
      </c>
      <c r="L30">
        <v>28.034839999999999</v>
      </c>
    </row>
    <row r="31" spans="1:15" x14ac:dyDescent="0.25">
      <c r="A31" s="58" t="str">
        <f t="shared" si="0"/>
        <v>All malignant (excl NMSC)30</v>
      </c>
      <c r="B31" t="s">
        <v>260</v>
      </c>
      <c r="C31" t="s">
        <v>109</v>
      </c>
      <c r="D31">
        <v>30</v>
      </c>
      <c r="E31" t="s">
        <v>194</v>
      </c>
      <c r="F31" t="s">
        <v>174</v>
      </c>
      <c r="G31">
        <v>107712</v>
      </c>
      <c r="H31">
        <v>27.955100000000002</v>
      </c>
      <c r="I31">
        <v>27.34488</v>
      </c>
      <c r="J31">
        <v>27.878869999999999</v>
      </c>
      <c r="K31">
        <v>27.191310000000001</v>
      </c>
      <c r="L31">
        <v>28.03323</v>
      </c>
      <c r="M31">
        <v>27.61214</v>
      </c>
      <c r="N31" t="s">
        <v>253</v>
      </c>
      <c r="O31" t="s">
        <v>243</v>
      </c>
    </row>
    <row r="32" spans="1:15" x14ac:dyDescent="0.25">
      <c r="A32" s="58" t="str">
        <f t="shared" si="0"/>
        <v>All malignant (excl NMSC)31</v>
      </c>
      <c r="B32" t="s">
        <v>260</v>
      </c>
      <c r="C32" t="s">
        <v>109</v>
      </c>
      <c r="D32">
        <v>31</v>
      </c>
      <c r="G32">
        <v>115512</v>
      </c>
      <c r="I32">
        <v>27.35407</v>
      </c>
      <c r="J32">
        <v>27.869710000000001</v>
      </c>
      <c r="K32">
        <v>27.205760000000001</v>
      </c>
      <c r="L32">
        <v>28.01876</v>
      </c>
    </row>
    <row r="33" spans="1:15" x14ac:dyDescent="0.25">
      <c r="A33" s="58" t="str">
        <f t="shared" si="0"/>
        <v>Bladder1</v>
      </c>
      <c r="B33" t="s">
        <v>260</v>
      </c>
      <c r="C33" t="s">
        <v>1</v>
      </c>
      <c r="D33">
        <v>1</v>
      </c>
      <c r="G33">
        <v>569</v>
      </c>
      <c r="I33">
        <v>18.098490000000002</v>
      </c>
      <c r="J33">
        <v>24.850850000000001</v>
      </c>
      <c r="K33">
        <v>16.24736</v>
      </c>
      <c r="L33">
        <v>26.88317</v>
      </c>
    </row>
    <row r="34" spans="1:15" x14ac:dyDescent="0.25">
      <c r="A34" s="58" t="str">
        <f t="shared" si="0"/>
        <v>Bladder2</v>
      </c>
      <c r="B34" t="s">
        <v>260</v>
      </c>
      <c r="C34" t="s">
        <v>1</v>
      </c>
      <c r="D34">
        <v>2</v>
      </c>
      <c r="E34" t="s">
        <v>195</v>
      </c>
      <c r="F34" t="s">
        <v>181</v>
      </c>
      <c r="G34">
        <v>595</v>
      </c>
      <c r="H34">
        <v>13.949579999999999</v>
      </c>
      <c r="I34">
        <v>18.17305</v>
      </c>
      <c r="J34">
        <v>24.777989999999999</v>
      </c>
      <c r="K34">
        <v>16.362760000000002</v>
      </c>
      <c r="L34">
        <v>26.767399999999999</v>
      </c>
      <c r="M34">
        <v>21.513179999999998</v>
      </c>
      <c r="N34" t="s">
        <v>244</v>
      </c>
      <c r="O34" t="s">
        <v>244</v>
      </c>
    </row>
    <row r="35" spans="1:15" x14ac:dyDescent="0.25">
      <c r="A35" s="58" t="str">
        <f t="shared" si="0"/>
        <v>Bladder3</v>
      </c>
      <c r="B35" t="s">
        <v>260</v>
      </c>
      <c r="C35" t="s">
        <v>1</v>
      </c>
      <c r="D35">
        <v>3</v>
      </c>
      <c r="G35">
        <v>829</v>
      </c>
      <c r="I35">
        <v>18.688960000000002</v>
      </c>
      <c r="J35">
        <v>24.283359999999998</v>
      </c>
      <c r="K35">
        <v>17.144259999999999</v>
      </c>
      <c r="L35">
        <v>25.958069999999999</v>
      </c>
    </row>
    <row r="36" spans="1:15" x14ac:dyDescent="0.25">
      <c r="A36" s="58" t="str">
        <f t="shared" si="0"/>
        <v>Bladder4</v>
      </c>
      <c r="B36" t="s">
        <v>260</v>
      </c>
      <c r="C36" t="s">
        <v>1</v>
      </c>
      <c r="D36">
        <v>4</v>
      </c>
      <c r="E36" t="s">
        <v>189</v>
      </c>
      <c r="F36" t="s">
        <v>214</v>
      </c>
      <c r="G36">
        <v>842</v>
      </c>
      <c r="H36">
        <v>19.002369999999999</v>
      </c>
      <c r="I36">
        <v>18.70918</v>
      </c>
      <c r="J36">
        <v>24.26201</v>
      </c>
      <c r="K36">
        <v>17.175940000000001</v>
      </c>
      <c r="L36">
        <v>25.92407</v>
      </c>
      <c r="M36">
        <v>21.513179999999998</v>
      </c>
      <c r="N36" t="s">
        <v>243</v>
      </c>
      <c r="O36" t="s">
        <v>243</v>
      </c>
    </row>
    <row r="37" spans="1:15" x14ac:dyDescent="0.25">
      <c r="A37" s="58" t="str">
        <f t="shared" si="0"/>
        <v>Bladder5</v>
      </c>
      <c r="B37" t="s">
        <v>260</v>
      </c>
      <c r="C37" t="s">
        <v>1</v>
      </c>
      <c r="D37">
        <v>5</v>
      </c>
      <c r="E37" t="s">
        <v>191</v>
      </c>
      <c r="F37" t="s">
        <v>245</v>
      </c>
      <c r="G37">
        <v>873</v>
      </c>
      <c r="H37">
        <v>17.98396</v>
      </c>
      <c r="I37">
        <v>18.7607</v>
      </c>
      <c r="J37">
        <v>24.213519999999999</v>
      </c>
      <c r="K37">
        <v>17.25291</v>
      </c>
      <c r="L37">
        <v>25.84507</v>
      </c>
      <c r="M37">
        <v>21.513179999999998</v>
      </c>
      <c r="N37" t="s">
        <v>244</v>
      </c>
      <c r="O37" t="s">
        <v>243</v>
      </c>
    </row>
    <row r="38" spans="1:15" x14ac:dyDescent="0.25">
      <c r="A38" s="58" t="str">
        <f t="shared" si="0"/>
        <v>Bladder6</v>
      </c>
      <c r="B38" t="s">
        <v>260</v>
      </c>
      <c r="C38" t="s">
        <v>1</v>
      </c>
      <c r="D38">
        <v>6</v>
      </c>
      <c r="E38" t="s">
        <v>205</v>
      </c>
      <c r="F38" t="s">
        <v>303</v>
      </c>
      <c r="G38">
        <v>939</v>
      </c>
      <c r="H38">
        <v>20.66028</v>
      </c>
      <c r="I38">
        <v>18.86074</v>
      </c>
      <c r="J38">
        <v>24.117850000000001</v>
      </c>
      <c r="K38">
        <v>17.40381</v>
      </c>
      <c r="L38">
        <v>25.687930000000001</v>
      </c>
      <c r="M38">
        <v>21.513179999999998</v>
      </c>
      <c r="N38" t="s">
        <v>243</v>
      </c>
      <c r="O38" t="s">
        <v>243</v>
      </c>
    </row>
    <row r="39" spans="1:15" x14ac:dyDescent="0.25">
      <c r="A39" s="58" t="str">
        <f t="shared" si="0"/>
        <v>Bladder7</v>
      </c>
      <c r="B39" t="s">
        <v>260</v>
      </c>
      <c r="C39" t="s">
        <v>1</v>
      </c>
      <c r="D39">
        <v>7</v>
      </c>
      <c r="E39" t="s">
        <v>198</v>
      </c>
      <c r="F39" t="s">
        <v>183</v>
      </c>
      <c r="G39">
        <v>972</v>
      </c>
      <c r="H39">
        <v>18.930040000000002</v>
      </c>
      <c r="I39">
        <v>18.905909999999999</v>
      </c>
      <c r="J39">
        <v>24.07189</v>
      </c>
      <c r="K39">
        <v>17.475280000000001</v>
      </c>
      <c r="L39">
        <v>25.614419999999999</v>
      </c>
      <c r="M39">
        <v>21.513179999999998</v>
      </c>
      <c r="N39" t="s">
        <v>243</v>
      </c>
      <c r="O39" t="s">
        <v>243</v>
      </c>
    </row>
    <row r="40" spans="1:15" x14ac:dyDescent="0.25">
      <c r="A40" s="58" t="str">
        <f t="shared" si="0"/>
        <v>Bladder8</v>
      </c>
      <c r="B40" t="s">
        <v>260</v>
      </c>
      <c r="C40" t="s">
        <v>1</v>
      </c>
      <c r="D40">
        <v>8</v>
      </c>
      <c r="E40" t="s">
        <v>203</v>
      </c>
      <c r="F40" t="s">
        <v>216</v>
      </c>
      <c r="G40">
        <v>1002</v>
      </c>
      <c r="H40">
        <v>21.95609</v>
      </c>
      <c r="I40">
        <v>18.945930000000001</v>
      </c>
      <c r="J40">
        <v>24.034600000000001</v>
      </c>
      <c r="K40">
        <v>17.534490000000002</v>
      </c>
      <c r="L40">
        <v>25.552199999999999</v>
      </c>
      <c r="M40">
        <v>21.513179999999998</v>
      </c>
      <c r="N40" t="s">
        <v>243</v>
      </c>
      <c r="O40" t="s">
        <v>243</v>
      </c>
    </row>
    <row r="41" spans="1:15" x14ac:dyDescent="0.25">
      <c r="A41" s="58" t="str">
        <f t="shared" si="0"/>
        <v>Bladder9</v>
      </c>
      <c r="B41" t="s">
        <v>260</v>
      </c>
      <c r="C41" t="s">
        <v>1</v>
      </c>
      <c r="D41">
        <v>9</v>
      </c>
      <c r="E41" t="s">
        <v>199</v>
      </c>
      <c r="F41" t="s">
        <v>179</v>
      </c>
      <c r="G41">
        <v>1032</v>
      </c>
      <c r="H41">
        <v>22.674420000000001</v>
      </c>
      <c r="I41">
        <v>18.984290000000001</v>
      </c>
      <c r="J41">
        <v>23.998560000000001</v>
      </c>
      <c r="K41">
        <v>17.59177</v>
      </c>
      <c r="L41">
        <v>25.49324</v>
      </c>
      <c r="M41">
        <v>21.513179999999998</v>
      </c>
      <c r="N41" t="s">
        <v>243</v>
      </c>
      <c r="O41" t="s">
        <v>243</v>
      </c>
    </row>
    <row r="42" spans="1:15" x14ac:dyDescent="0.25">
      <c r="A42" s="58" t="str">
        <f t="shared" si="0"/>
        <v>Bladder10</v>
      </c>
      <c r="B42" t="s">
        <v>260</v>
      </c>
      <c r="C42" t="s">
        <v>1</v>
      </c>
      <c r="D42">
        <v>10</v>
      </c>
      <c r="E42" t="s">
        <v>206</v>
      </c>
      <c r="F42" t="s">
        <v>304</v>
      </c>
      <c r="G42">
        <v>1083</v>
      </c>
      <c r="H42">
        <v>21.606649999999998</v>
      </c>
      <c r="I42">
        <v>19.044250000000002</v>
      </c>
      <c r="J42">
        <v>23.939599999999999</v>
      </c>
      <c r="K42">
        <v>17.684429999999999</v>
      </c>
      <c r="L42">
        <v>25.39753</v>
      </c>
      <c r="M42">
        <v>21.513179999999998</v>
      </c>
      <c r="N42" t="s">
        <v>243</v>
      </c>
      <c r="O42" t="s">
        <v>243</v>
      </c>
    </row>
    <row r="43" spans="1:15" x14ac:dyDescent="0.25">
      <c r="A43" s="58" t="str">
        <f t="shared" si="0"/>
        <v>Bladder11</v>
      </c>
      <c r="B43" t="s">
        <v>260</v>
      </c>
      <c r="C43" t="s">
        <v>1</v>
      </c>
      <c r="D43">
        <v>11</v>
      </c>
      <c r="G43">
        <v>1089</v>
      </c>
      <c r="I43">
        <v>19.050719999999998</v>
      </c>
      <c r="J43">
        <v>23.933240000000001</v>
      </c>
      <c r="K43">
        <v>17.695409999999999</v>
      </c>
      <c r="L43">
        <v>25.388770000000001</v>
      </c>
    </row>
    <row r="44" spans="1:15" x14ac:dyDescent="0.25">
      <c r="A44" s="58" t="str">
        <f t="shared" si="0"/>
        <v>Bladder12</v>
      </c>
      <c r="B44" t="s">
        <v>260</v>
      </c>
      <c r="C44" t="s">
        <v>1</v>
      </c>
      <c r="D44">
        <v>12</v>
      </c>
      <c r="E44" t="s">
        <v>196</v>
      </c>
      <c r="F44" t="s">
        <v>215</v>
      </c>
      <c r="G44">
        <v>1092</v>
      </c>
      <c r="H44">
        <v>21.88645</v>
      </c>
      <c r="I44">
        <v>19.055289999999999</v>
      </c>
      <c r="J44">
        <v>23.9298</v>
      </c>
      <c r="K44">
        <v>17.700510000000001</v>
      </c>
      <c r="L44">
        <v>25.382290000000001</v>
      </c>
      <c r="M44">
        <v>21.513179999999998</v>
      </c>
      <c r="N44" t="s">
        <v>243</v>
      </c>
      <c r="O44" t="s">
        <v>243</v>
      </c>
    </row>
    <row r="45" spans="1:15" x14ac:dyDescent="0.25">
      <c r="A45" s="58" t="str">
        <f t="shared" si="0"/>
        <v>Bladder13</v>
      </c>
      <c r="B45" t="s">
        <v>260</v>
      </c>
      <c r="C45" t="s">
        <v>1</v>
      </c>
      <c r="D45">
        <v>13</v>
      </c>
      <c r="E45" t="s">
        <v>188</v>
      </c>
      <c r="F45" t="s">
        <v>300</v>
      </c>
      <c r="G45">
        <v>1183</v>
      </c>
      <c r="H45">
        <v>18.34319</v>
      </c>
      <c r="I45">
        <v>19.151489999999999</v>
      </c>
      <c r="J45">
        <v>23.83473</v>
      </c>
      <c r="K45">
        <v>17.84958</v>
      </c>
      <c r="L45">
        <v>25.23057</v>
      </c>
      <c r="M45">
        <v>21.513179999999998</v>
      </c>
      <c r="N45" t="s">
        <v>244</v>
      </c>
      <c r="O45" t="s">
        <v>243</v>
      </c>
    </row>
    <row r="46" spans="1:15" x14ac:dyDescent="0.25">
      <c r="A46" s="58" t="str">
        <f t="shared" si="0"/>
        <v>Bladder14</v>
      </c>
      <c r="B46" t="s">
        <v>260</v>
      </c>
      <c r="C46" t="s">
        <v>1</v>
      </c>
      <c r="D46">
        <v>14</v>
      </c>
      <c r="E46" t="s">
        <v>204</v>
      </c>
      <c r="F46" t="s">
        <v>207</v>
      </c>
      <c r="G46">
        <v>1261</v>
      </c>
      <c r="H46">
        <v>27.835049999999999</v>
      </c>
      <c r="I46">
        <v>19.226310000000002</v>
      </c>
      <c r="J46">
        <v>23.76341</v>
      </c>
      <c r="K46">
        <v>17.96284</v>
      </c>
      <c r="L46">
        <v>25.112819999999999</v>
      </c>
      <c r="M46">
        <v>21.513179999999998</v>
      </c>
      <c r="N46" t="s">
        <v>253</v>
      </c>
      <c r="O46" t="s">
        <v>253</v>
      </c>
    </row>
    <row r="47" spans="1:15" x14ac:dyDescent="0.25">
      <c r="A47" s="58" t="str">
        <f t="shared" si="0"/>
        <v>Bladder15</v>
      </c>
      <c r="B47" t="s">
        <v>260</v>
      </c>
      <c r="C47" t="s">
        <v>1</v>
      </c>
      <c r="D47">
        <v>15</v>
      </c>
      <c r="E47" t="s">
        <v>190</v>
      </c>
      <c r="F47" t="s">
        <v>213</v>
      </c>
      <c r="G47">
        <v>1332</v>
      </c>
      <c r="H47">
        <v>18.54354</v>
      </c>
      <c r="I47">
        <v>19.289560000000002</v>
      </c>
      <c r="J47">
        <v>23.702960000000001</v>
      </c>
      <c r="K47">
        <v>18.05808</v>
      </c>
      <c r="L47">
        <v>25.014399999999998</v>
      </c>
      <c r="M47">
        <v>21.513179999999998</v>
      </c>
      <c r="N47" t="s">
        <v>244</v>
      </c>
      <c r="O47" t="s">
        <v>243</v>
      </c>
    </row>
    <row r="48" spans="1:15" x14ac:dyDescent="0.25">
      <c r="A48" s="58" t="str">
        <f t="shared" si="0"/>
        <v>Bladder16</v>
      </c>
      <c r="B48" t="s">
        <v>260</v>
      </c>
      <c r="C48" t="s">
        <v>1</v>
      </c>
      <c r="D48">
        <v>16</v>
      </c>
      <c r="E48" t="s">
        <v>201</v>
      </c>
      <c r="F48" t="s">
        <v>184</v>
      </c>
      <c r="G48">
        <v>1341</v>
      </c>
      <c r="H48">
        <v>22.147649999999999</v>
      </c>
      <c r="I48">
        <v>19.296500000000002</v>
      </c>
      <c r="J48">
        <v>23.69557</v>
      </c>
      <c r="K48">
        <v>18.06982</v>
      </c>
      <c r="L48">
        <v>25.002939999999999</v>
      </c>
      <c r="M48">
        <v>21.513179999999998</v>
      </c>
      <c r="N48" t="s">
        <v>243</v>
      </c>
      <c r="O48" t="s">
        <v>243</v>
      </c>
    </row>
    <row r="49" spans="1:15" x14ac:dyDescent="0.25">
      <c r="A49" s="58" t="str">
        <f t="shared" si="0"/>
        <v>Bladder17</v>
      </c>
      <c r="B49" t="s">
        <v>260</v>
      </c>
      <c r="C49" t="s">
        <v>1</v>
      </c>
      <c r="D49">
        <v>17</v>
      </c>
      <c r="G49">
        <v>1349</v>
      </c>
      <c r="I49">
        <v>19.302820000000001</v>
      </c>
      <c r="J49">
        <v>23.689419999999998</v>
      </c>
      <c r="K49">
        <v>18.081119999999999</v>
      </c>
      <c r="L49">
        <v>24.991900000000001</v>
      </c>
    </row>
    <row r="50" spans="1:15" x14ac:dyDescent="0.25">
      <c r="A50" s="58" t="str">
        <f t="shared" si="0"/>
        <v>Bladder18</v>
      </c>
      <c r="B50" t="s">
        <v>260</v>
      </c>
      <c r="C50" t="s">
        <v>1</v>
      </c>
      <c r="D50">
        <v>18</v>
      </c>
      <c r="E50" t="s">
        <v>200</v>
      </c>
      <c r="F50" t="s">
        <v>220</v>
      </c>
      <c r="G50">
        <v>1462</v>
      </c>
      <c r="H50">
        <v>20.861830000000001</v>
      </c>
      <c r="I50">
        <v>19.390599999999999</v>
      </c>
      <c r="J50">
        <v>23.60352</v>
      </c>
      <c r="K50">
        <v>18.21442</v>
      </c>
      <c r="L50">
        <v>24.854759999999999</v>
      </c>
      <c r="M50">
        <v>21.513179999999998</v>
      </c>
      <c r="N50" t="s">
        <v>243</v>
      </c>
      <c r="O50" t="s">
        <v>243</v>
      </c>
    </row>
    <row r="51" spans="1:15" x14ac:dyDescent="0.25">
      <c r="A51" s="58" t="str">
        <f t="shared" si="0"/>
        <v>Bladder19</v>
      </c>
      <c r="B51" t="s">
        <v>260</v>
      </c>
      <c r="C51" t="s">
        <v>1</v>
      </c>
      <c r="D51">
        <v>19</v>
      </c>
      <c r="E51" t="s">
        <v>197</v>
      </c>
      <c r="F51" t="s">
        <v>221</v>
      </c>
      <c r="G51">
        <v>1572</v>
      </c>
      <c r="H51">
        <v>20.610690000000002</v>
      </c>
      <c r="I51">
        <v>19.467639999999999</v>
      </c>
      <c r="J51">
        <v>23.529720000000001</v>
      </c>
      <c r="K51">
        <v>18.33154</v>
      </c>
      <c r="L51">
        <v>24.734549999999999</v>
      </c>
      <c r="M51">
        <v>21.513179999999998</v>
      </c>
      <c r="N51" t="s">
        <v>243</v>
      </c>
      <c r="O51" t="s">
        <v>243</v>
      </c>
    </row>
    <row r="52" spans="1:15" x14ac:dyDescent="0.25">
      <c r="A52" s="58" t="str">
        <f t="shared" si="0"/>
        <v>Bladder20</v>
      </c>
      <c r="B52" t="s">
        <v>260</v>
      </c>
      <c r="C52" t="s">
        <v>1</v>
      </c>
      <c r="D52">
        <v>20</v>
      </c>
      <c r="G52">
        <v>1609</v>
      </c>
      <c r="I52">
        <v>19.490680000000001</v>
      </c>
      <c r="J52">
        <v>23.506820000000001</v>
      </c>
      <c r="K52">
        <v>18.36748</v>
      </c>
      <c r="L52">
        <v>24.697579999999999</v>
      </c>
    </row>
    <row r="53" spans="1:15" x14ac:dyDescent="0.25">
      <c r="A53" s="58" t="str">
        <f t="shared" si="0"/>
        <v>Bladder21</v>
      </c>
      <c r="B53" t="s">
        <v>260</v>
      </c>
      <c r="C53" t="s">
        <v>1</v>
      </c>
      <c r="D53">
        <v>21</v>
      </c>
      <c r="E53" t="s">
        <v>202</v>
      </c>
      <c r="F53" t="s">
        <v>219</v>
      </c>
      <c r="G53">
        <v>1648</v>
      </c>
      <c r="H53">
        <v>22.633500000000002</v>
      </c>
      <c r="I53">
        <v>19.51493</v>
      </c>
      <c r="J53">
        <v>23.482669999999999</v>
      </c>
      <c r="K53">
        <v>18.40485</v>
      </c>
      <c r="L53">
        <v>24.659469999999999</v>
      </c>
      <c r="M53">
        <v>21.513179999999998</v>
      </c>
      <c r="N53" t="s">
        <v>243</v>
      </c>
      <c r="O53" t="s">
        <v>243</v>
      </c>
    </row>
    <row r="54" spans="1:15" x14ac:dyDescent="0.25">
      <c r="A54" s="58" t="str">
        <f t="shared" si="0"/>
        <v>Bladder22</v>
      </c>
      <c r="B54" t="s">
        <v>260</v>
      </c>
      <c r="C54" t="s">
        <v>1</v>
      </c>
      <c r="D54">
        <v>22</v>
      </c>
      <c r="G54">
        <v>1869</v>
      </c>
      <c r="I54">
        <v>19.63823</v>
      </c>
      <c r="J54">
        <v>23.364039999999999</v>
      </c>
      <c r="K54">
        <v>18.59309</v>
      </c>
      <c r="L54">
        <v>24.46641</v>
      </c>
    </row>
    <row r="55" spans="1:15" x14ac:dyDescent="0.25">
      <c r="A55" s="58" t="str">
        <f t="shared" si="0"/>
        <v>Bladder23</v>
      </c>
      <c r="B55" t="s">
        <v>260</v>
      </c>
      <c r="C55" t="s">
        <v>1</v>
      </c>
      <c r="D55">
        <v>23</v>
      </c>
      <c r="E55" t="s">
        <v>193</v>
      </c>
      <c r="F55" t="s">
        <v>173</v>
      </c>
      <c r="G55">
        <v>1971</v>
      </c>
      <c r="H55">
        <v>24.505330000000001</v>
      </c>
      <c r="I55">
        <v>19.687670000000001</v>
      </c>
      <c r="J55">
        <v>23.31589</v>
      </c>
      <c r="K55">
        <v>18.670269999999999</v>
      </c>
      <c r="L55">
        <v>24.388660000000002</v>
      </c>
      <c r="M55">
        <v>21.513179999999998</v>
      </c>
      <c r="N55" t="s">
        <v>253</v>
      </c>
      <c r="O55" t="s">
        <v>253</v>
      </c>
    </row>
    <row r="56" spans="1:15" x14ac:dyDescent="0.25">
      <c r="A56" s="58" t="str">
        <f t="shared" si="0"/>
        <v>Bladder24</v>
      </c>
      <c r="B56" t="s">
        <v>260</v>
      </c>
      <c r="C56" t="s">
        <v>1</v>
      </c>
      <c r="D56">
        <v>24</v>
      </c>
      <c r="G56">
        <v>2129</v>
      </c>
      <c r="I56">
        <v>19.75665</v>
      </c>
      <c r="J56">
        <v>23.24765</v>
      </c>
      <c r="K56">
        <v>18.776430000000001</v>
      </c>
      <c r="L56">
        <v>24.278929999999999</v>
      </c>
    </row>
    <row r="57" spans="1:15" x14ac:dyDescent="0.25">
      <c r="A57" s="58" t="str">
        <f t="shared" si="0"/>
        <v>Bladder25</v>
      </c>
      <c r="B57" t="s">
        <v>260</v>
      </c>
      <c r="C57" t="s">
        <v>1</v>
      </c>
      <c r="D57">
        <v>25</v>
      </c>
      <c r="G57">
        <v>2389</v>
      </c>
      <c r="I57">
        <v>19.855599999999999</v>
      </c>
      <c r="J57">
        <v>23.15117</v>
      </c>
      <c r="K57">
        <v>18.928840000000001</v>
      </c>
      <c r="L57">
        <v>24.12378</v>
      </c>
    </row>
    <row r="58" spans="1:15" x14ac:dyDescent="0.25">
      <c r="A58" s="58" t="str">
        <f t="shared" si="0"/>
        <v>Bladder26</v>
      </c>
      <c r="B58" t="s">
        <v>260</v>
      </c>
      <c r="C58" t="s">
        <v>1</v>
      </c>
      <c r="D58">
        <v>26</v>
      </c>
      <c r="G58">
        <v>2649</v>
      </c>
      <c r="I58">
        <v>19.939640000000001</v>
      </c>
      <c r="J58">
        <v>23.069210000000002</v>
      </c>
      <c r="K58">
        <v>19.058409999999999</v>
      </c>
      <c r="L58">
        <v>23.991869999999999</v>
      </c>
    </row>
    <row r="59" spans="1:15" x14ac:dyDescent="0.25">
      <c r="A59" s="58" t="str">
        <f t="shared" si="0"/>
        <v>Bladder27</v>
      </c>
      <c r="B59" t="s">
        <v>260</v>
      </c>
      <c r="C59" t="s">
        <v>1</v>
      </c>
      <c r="D59">
        <v>27</v>
      </c>
      <c r="E59" t="s">
        <v>192</v>
      </c>
      <c r="F59" t="s">
        <v>185</v>
      </c>
      <c r="G59">
        <v>2817</v>
      </c>
      <c r="H59">
        <v>21.228259999999999</v>
      </c>
      <c r="I59">
        <v>19.987719999999999</v>
      </c>
      <c r="J59">
        <v>23.02261</v>
      </c>
      <c r="K59">
        <v>19.132570000000001</v>
      </c>
      <c r="L59">
        <v>23.91638</v>
      </c>
      <c r="M59">
        <v>21.513179999999998</v>
      </c>
      <c r="N59" t="s">
        <v>243</v>
      </c>
      <c r="O59" t="s">
        <v>243</v>
      </c>
    </row>
    <row r="60" spans="1:15" x14ac:dyDescent="0.25">
      <c r="A60" s="58" t="str">
        <f t="shared" si="0"/>
        <v>Bladder28</v>
      </c>
      <c r="B60" t="s">
        <v>260</v>
      </c>
      <c r="C60" t="s">
        <v>1</v>
      </c>
      <c r="D60">
        <v>28</v>
      </c>
      <c r="G60">
        <v>2909</v>
      </c>
      <c r="I60">
        <v>20.012039999999999</v>
      </c>
      <c r="J60">
        <v>22.998329999999999</v>
      </c>
      <c r="K60">
        <v>19.16985</v>
      </c>
      <c r="L60">
        <v>23.878</v>
      </c>
    </row>
    <row r="61" spans="1:15" x14ac:dyDescent="0.25">
      <c r="A61" s="58" t="str">
        <f t="shared" si="0"/>
        <v>Bladder29</v>
      </c>
      <c r="B61" t="s">
        <v>260</v>
      </c>
      <c r="C61" t="s">
        <v>1</v>
      </c>
      <c r="D61">
        <v>29</v>
      </c>
      <c r="E61" t="s">
        <v>194</v>
      </c>
      <c r="F61" t="s">
        <v>174</v>
      </c>
      <c r="G61">
        <v>3153</v>
      </c>
      <c r="H61">
        <v>23.152550000000002</v>
      </c>
      <c r="I61">
        <v>20.07161</v>
      </c>
      <c r="J61">
        <v>22.940270000000002</v>
      </c>
      <c r="K61">
        <v>19.26192</v>
      </c>
      <c r="L61">
        <v>23.783950000000001</v>
      </c>
      <c r="M61">
        <v>21.513179999999998</v>
      </c>
      <c r="N61" t="s">
        <v>253</v>
      </c>
      <c r="O61" t="s">
        <v>243</v>
      </c>
    </row>
    <row r="62" spans="1:15" x14ac:dyDescent="0.25">
      <c r="A62" s="58" t="str">
        <f t="shared" si="0"/>
        <v>Bladder30</v>
      </c>
      <c r="B62" t="s">
        <v>260</v>
      </c>
      <c r="C62" t="s">
        <v>1</v>
      </c>
      <c r="D62">
        <v>30</v>
      </c>
      <c r="G62">
        <v>3169</v>
      </c>
      <c r="I62">
        <v>20.075230000000001</v>
      </c>
      <c r="J62">
        <v>22.93657</v>
      </c>
      <c r="K62">
        <v>19.26755</v>
      </c>
      <c r="L62">
        <v>23.77852</v>
      </c>
    </row>
    <row r="63" spans="1:15" x14ac:dyDescent="0.25">
      <c r="A63" s="58" t="str">
        <f t="shared" si="0"/>
        <v>Bladder31</v>
      </c>
      <c r="B63" t="s">
        <v>260</v>
      </c>
      <c r="C63" t="s">
        <v>1</v>
      </c>
      <c r="D63">
        <v>31</v>
      </c>
      <c r="G63">
        <v>3429</v>
      </c>
      <c r="I63">
        <v>20.131019999999999</v>
      </c>
      <c r="J63">
        <v>22.88194</v>
      </c>
      <c r="K63">
        <v>19.354009999999999</v>
      </c>
      <c r="L63">
        <v>23.690550000000002</v>
      </c>
    </row>
    <row r="64" spans="1:15" x14ac:dyDescent="0.25">
      <c r="A64" s="58" t="str">
        <f t="shared" si="0"/>
        <v>Breast1</v>
      </c>
      <c r="B64" t="s">
        <v>260</v>
      </c>
      <c r="C64" t="s">
        <v>3</v>
      </c>
      <c r="D64">
        <v>1</v>
      </c>
      <c r="G64">
        <v>3242</v>
      </c>
      <c r="I64">
        <v>61.311419999999998</v>
      </c>
      <c r="J64">
        <v>64.635639999999995</v>
      </c>
      <c r="K64">
        <v>60.34563</v>
      </c>
      <c r="L64">
        <v>65.58605</v>
      </c>
    </row>
    <row r="65" spans="1:15" x14ac:dyDescent="0.25">
      <c r="A65" s="58" t="str">
        <f t="shared" si="0"/>
        <v>Breast2</v>
      </c>
      <c r="B65" t="s">
        <v>260</v>
      </c>
      <c r="C65" t="s">
        <v>3</v>
      </c>
      <c r="D65">
        <v>2</v>
      </c>
      <c r="E65" t="s">
        <v>195</v>
      </c>
      <c r="F65" t="s">
        <v>181</v>
      </c>
      <c r="G65">
        <v>3377</v>
      </c>
      <c r="H65">
        <v>59.638730000000002</v>
      </c>
      <c r="I65">
        <v>61.34572</v>
      </c>
      <c r="J65">
        <v>64.602819999999994</v>
      </c>
      <c r="K65">
        <v>60.399659999999997</v>
      </c>
      <c r="L65">
        <v>65.534009999999995</v>
      </c>
      <c r="M65">
        <v>62.992719999999998</v>
      </c>
      <c r="N65" t="s">
        <v>244</v>
      </c>
      <c r="O65" t="s">
        <v>244</v>
      </c>
    </row>
    <row r="66" spans="1:15" x14ac:dyDescent="0.25">
      <c r="A66" s="58" t="str">
        <f t="shared" ref="A66:A129" si="1">CONCATENATE(C66,D66)</f>
        <v>Breast3</v>
      </c>
      <c r="B66" t="s">
        <v>260</v>
      </c>
      <c r="C66" t="s">
        <v>3</v>
      </c>
      <c r="D66">
        <v>3</v>
      </c>
      <c r="E66" t="s">
        <v>189</v>
      </c>
      <c r="F66" t="s">
        <v>214</v>
      </c>
      <c r="G66">
        <v>3520</v>
      </c>
      <c r="H66">
        <v>62.670459999999999</v>
      </c>
      <c r="I66">
        <v>61.37988</v>
      </c>
      <c r="J66">
        <v>64.570030000000003</v>
      </c>
      <c r="K66">
        <v>60.453659999999999</v>
      </c>
      <c r="L66">
        <v>65.482320000000001</v>
      </c>
      <c r="M66">
        <v>62.992719999999998</v>
      </c>
      <c r="N66" t="s">
        <v>243</v>
      </c>
      <c r="O66" t="s">
        <v>243</v>
      </c>
    </row>
    <row r="67" spans="1:15" x14ac:dyDescent="0.25">
      <c r="A67" s="58" t="str">
        <f t="shared" si="1"/>
        <v>Breast4</v>
      </c>
      <c r="B67" t="s">
        <v>260</v>
      </c>
      <c r="C67" t="s">
        <v>3</v>
      </c>
      <c r="D67">
        <v>4</v>
      </c>
      <c r="E67" t="s">
        <v>203</v>
      </c>
      <c r="F67" t="s">
        <v>216</v>
      </c>
      <c r="G67">
        <v>4390</v>
      </c>
      <c r="H67">
        <v>60.979500000000002</v>
      </c>
      <c r="I67">
        <v>61.550319999999999</v>
      </c>
      <c r="J67">
        <v>64.406869999999998</v>
      </c>
      <c r="K67">
        <v>60.721150000000002</v>
      </c>
      <c r="L67">
        <v>65.224649999999997</v>
      </c>
      <c r="M67">
        <v>62.992719999999998</v>
      </c>
      <c r="N67" t="s">
        <v>244</v>
      </c>
      <c r="O67" t="s">
        <v>243</v>
      </c>
    </row>
    <row r="68" spans="1:15" x14ac:dyDescent="0.25">
      <c r="A68" s="58" t="str">
        <f t="shared" si="1"/>
        <v>Breast5</v>
      </c>
      <c r="B68" t="s">
        <v>260</v>
      </c>
      <c r="C68" t="s">
        <v>3</v>
      </c>
      <c r="D68">
        <v>5</v>
      </c>
      <c r="G68">
        <v>4592</v>
      </c>
      <c r="I68">
        <v>61.582680000000003</v>
      </c>
      <c r="J68">
        <v>64.375630000000001</v>
      </c>
      <c r="K68">
        <v>60.772100000000002</v>
      </c>
      <c r="L68">
        <v>65.175340000000006</v>
      </c>
    </row>
    <row r="69" spans="1:15" x14ac:dyDescent="0.25">
      <c r="A69" s="58" t="str">
        <f t="shared" si="1"/>
        <v>Breast6</v>
      </c>
      <c r="B69" t="s">
        <v>260</v>
      </c>
      <c r="C69" t="s">
        <v>3</v>
      </c>
      <c r="D69">
        <v>6</v>
      </c>
      <c r="E69" t="s">
        <v>196</v>
      </c>
      <c r="F69" t="s">
        <v>215</v>
      </c>
      <c r="G69">
        <v>4732</v>
      </c>
      <c r="H69">
        <v>70.498729999999995</v>
      </c>
      <c r="I69">
        <v>61.603900000000003</v>
      </c>
      <c r="J69">
        <v>64.355279999999993</v>
      </c>
      <c r="K69">
        <v>60.80547</v>
      </c>
      <c r="L69">
        <v>65.143209999999996</v>
      </c>
      <c r="M69">
        <v>62.992719999999998</v>
      </c>
      <c r="N69" t="s">
        <v>253</v>
      </c>
      <c r="O69" t="s">
        <v>253</v>
      </c>
    </row>
    <row r="70" spans="1:15" x14ac:dyDescent="0.25">
      <c r="A70" s="58" t="str">
        <f t="shared" si="1"/>
        <v>Breast7</v>
      </c>
      <c r="B70" t="s">
        <v>260</v>
      </c>
      <c r="C70" t="s">
        <v>3</v>
      </c>
      <c r="D70">
        <v>7</v>
      </c>
      <c r="E70" t="s">
        <v>191</v>
      </c>
      <c r="F70" t="s">
        <v>245</v>
      </c>
      <c r="G70">
        <v>4838</v>
      </c>
      <c r="H70">
        <v>60.624229999999997</v>
      </c>
      <c r="I70">
        <v>61.619320000000002</v>
      </c>
      <c r="J70">
        <v>64.340389999999999</v>
      </c>
      <c r="K70">
        <v>60.829929999999997</v>
      </c>
      <c r="L70">
        <v>65.119730000000004</v>
      </c>
      <c r="M70">
        <v>62.992719999999998</v>
      </c>
      <c r="N70" t="s">
        <v>244</v>
      </c>
      <c r="O70" t="s">
        <v>244</v>
      </c>
    </row>
    <row r="71" spans="1:15" x14ac:dyDescent="0.25">
      <c r="A71" s="58" t="str">
        <f t="shared" si="1"/>
        <v>Breast8</v>
      </c>
      <c r="B71" t="s">
        <v>260</v>
      </c>
      <c r="C71" t="s">
        <v>3</v>
      </c>
      <c r="D71">
        <v>8</v>
      </c>
      <c r="E71" t="s">
        <v>199</v>
      </c>
      <c r="F71" t="s">
        <v>179</v>
      </c>
      <c r="G71">
        <v>5153</v>
      </c>
      <c r="H71">
        <v>65.068889999999996</v>
      </c>
      <c r="I71">
        <v>61.662280000000003</v>
      </c>
      <c r="J71">
        <v>64.298959999999994</v>
      </c>
      <c r="K71">
        <v>60.897590000000001</v>
      </c>
      <c r="L71">
        <v>65.054180000000002</v>
      </c>
      <c r="M71">
        <v>62.992719999999998</v>
      </c>
      <c r="N71" t="s">
        <v>253</v>
      </c>
      <c r="O71" t="s">
        <v>253</v>
      </c>
    </row>
    <row r="72" spans="1:15" x14ac:dyDescent="0.25">
      <c r="A72" s="58" t="str">
        <f t="shared" si="1"/>
        <v>Breast9</v>
      </c>
      <c r="B72" t="s">
        <v>260</v>
      </c>
      <c r="C72" t="s">
        <v>3</v>
      </c>
      <c r="D72">
        <v>9</v>
      </c>
      <c r="E72" t="s">
        <v>188</v>
      </c>
      <c r="F72" t="s">
        <v>300</v>
      </c>
      <c r="G72">
        <v>5700</v>
      </c>
      <c r="H72">
        <v>60.210529999999999</v>
      </c>
      <c r="I72">
        <v>61.728299999999997</v>
      </c>
      <c r="J72">
        <v>64.235280000000003</v>
      </c>
      <c r="K72">
        <v>61.00141</v>
      </c>
      <c r="L72">
        <v>64.953609999999998</v>
      </c>
      <c r="M72">
        <v>62.992719999999998</v>
      </c>
      <c r="N72" t="s">
        <v>244</v>
      </c>
      <c r="O72" t="s">
        <v>244</v>
      </c>
    </row>
    <row r="73" spans="1:15" x14ac:dyDescent="0.25">
      <c r="A73" s="58" t="str">
        <f t="shared" si="1"/>
        <v>Breast10</v>
      </c>
      <c r="B73" t="s">
        <v>260</v>
      </c>
      <c r="C73" t="s">
        <v>3</v>
      </c>
      <c r="D73">
        <v>10</v>
      </c>
      <c r="E73" t="s">
        <v>205</v>
      </c>
      <c r="F73" t="s">
        <v>303</v>
      </c>
      <c r="G73">
        <v>5928</v>
      </c>
      <c r="H73">
        <v>61.319159999999997</v>
      </c>
      <c r="I73">
        <v>61.75309</v>
      </c>
      <c r="J73">
        <v>64.211349999999996</v>
      </c>
      <c r="K73">
        <v>61.040230000000001</v>
      </c>
      <c r="L73">
        <v>64.915779999999998</v>
      </c>
      <c r="M73">
        <v>62.992719999999998</v>
      </c>
      <c r="N73" t="s">
        <v>244</v>
      </c>
      <c r="O73" t="s">
        <v>243</v>
      </c>
    </row>
    <row r="74" spans="1:15" x14ac:dyDescent="0.25">
      <c r="A74" s="58" t="str">
        <f t="shared" si="1"/>
        <v>Breast11</v>
      </c>
      <c r="B74" t="s">
        <v>260</v>
      </c>
      <c r="C74" t="s">
        <v>3</v>
      </c>
      <c r="D74">
        <v>11</v>
      </c>
      <c r="G74">
        <v>5942</v>
      </c>
      <c r="I74">
        <v>61.754539999999999</v>
      </c>
      <c r="J74">
        <v>64.209919999999997</v>
      </c>
      <c r="K74">
        <v>61.042639999999999</v>
      </c>
      <c r="L74">
        <v>64.913510000000002</v>
      </c>
    </row>
    <row r="75" spans="1:15" x14ac:dyDescent="0.25">
      <c r="A75" s="58" t="str">
        <f t="shared" si="1"/>
        <v>Breast12</v>
      </c>
      <c r="B75" t="s">
        <v>260</v>
      </c>
      <c r="C75" t="s">
        <v>3</v>
      </c>
      <c r="D75">
        <v>12</v>
      </c>
      <c r="E75" t="s">
        <v>198</v>
      </c>
      <c r="F75" t="s">
        <v>183</v>
      </c>
      <c r="G75">
        <v>6021</v>
      </c>
      <c r="H75">
        <v>63.129049999999999</v>
      </c>
      <c r="I75">
        <v>61.762779999999999</v>
      </c>
      <c r="J75">
        <v>64.201980000000006</v>
      </c>
      <c r="K75">
        <v>61.05556</v>
      </c>
      <c r="L75">
        <v>64.901020000000003</v>
      </c>
      <c r="M75">
        <v>62.992719999999998</v>
      </c>
      <c r="N75" t="s">
        <v>243</v>
      </c>
      <c r="O75" t="s">
        <v>243</v>
      </c>
    </row>
    <row r="76" spans="1:15" x14ac:dyDescent="0.25">
      <c r="A76" s="58" t="str">
        <f t="shared" si="1"/>
        <v>Breast13</v>
      </c>
      <c r="B76" t="s">
        <v>260</v>
      </c>
      <c r="C76" t="s">
        <v>3</v>
      </c>
      <c r="D76">
        <v>13</v>
      </c>
      <c r="E76" t="s">
        <v>204</v>
      </c>
      <c r="F76" t="s">
        <v>207</v>
      </c>
      <c r="G76">
        <v>6314</v>
      </c>
      <c r="H76">
        <v>60.76972</v>
      </c>
      <c r="I76">
        <v>61.791870000000003</v>
      </c>
      <c r="J76">
        <v>64.173749999999998</v>
      </c>
      <c r="K76">
        <v>61.101430000000001</v>
      </c>
      <c r="L76">
        <v>64.856440000000006</v>
      </c>
      <c r="M76">
        <v>62.992719999999998</v>
      </c>
      <c r="N76" t="s">
        <v>244</v>
      </c>
      <c r="O76" t="s">
        <v>244</v>
      </c>
    </row>
    <row r="77" spans="1:15" x14ac:dyDescent="0.25">
      <c r="A77" s="58" t="str">
        <f t="shared" si="1"/>
        <v>Breast14</v>
      </c>
      <c r="B77" t="s">
        <v>260</v>
      </c>
      <c r="C77" t="s">
        <v>3</v>
      </c>
      <c r="D77">
        <v>14</v>
      </c>
      <c r="E77" t="s">
        <v>190</v>
      </c>
      <c r="F77" t="s">
        <v>213</v>
      </c>
      <c r="G77">
        <v>6633</v>
      </c>
      <c r="H77">
        <v>64.797229999999999</v>
      </c>
      <c r="I77">
        <v>61.821350000000002</v>
      </c>
      <c r="J77">
        <v>64.145290000000003</v>
      </c>
      <c r="K77">
        <v>61.147770000000001</v>
      </c>
      <c r="L77">
        <v>64.811419999999998</v>
      </c>
      <c r="M77">
        <v>62.992719999999998</v>
      </c>
      <c r="N77" t="s">
        <v>253</v>
      </c>
      <c r="O77" t="s">
        <v>243</v>
      </c>
    </row>
    <row r="78" spans="1:15" x14ac:dyDescent="0.25">
      <c r="A78" s="58" t="str">
        <f t="shared" si="1"/>
        <v>Breast15</v>
      </c>
      <c r="B78" t="s">
        <v>260</v>
      </c>
      <c r="C78" t="s">
        <v>3</v>
      </c>
      <c r="D78">
        <v>15</v>
      </c>
      <c r="E78" t="s">
        <v>206</v>
      </c>
      <c r="F78" t="s">
        <v>304</v>
      </c>
      <c r="G78">
        <v>7102</v>
      </c>
      <c r="H78">
        <v>60.0535</v>
      </c>
      <c r="I78">
        <v>61.860999999999997</v>
      </c>
      <c r="J78">
        <v>64.106859999999998</v>
      </c>
      <c r="K78">
        <v>61.21011</v>
      </c>
      <c r="L78">
        <v>64.750879999999995</v>
      </c>
      <c r="M78">
        <v>62.992719999999998</v>
      </c>
      <c r="N78" t="s">
        <v>244</v>
      </c>
      <c r="O78" t="s">
        <v>244</v>
      </c>
    </row>
    <row r="79" spans="1:15" x14ac:dyDescent="0.25">
      <c r="A79" s="58" t="str">
        <f t="shared" si="1"/>
        <v>Breast16</v>
      </c>
      <c r="B79" t="s">
        <v>260</v>
      </c>
      <c r="C79" t="s">
        <v>3</v>
      </c>
      <c r="D79">
        <v>16</v>
      </c>
      <c r="G79">
        <v>7292</v>
      </c>
      <c r="I79">
        <v>61.87603</v>
      </c>
      <c r="J79">
        <v>64.092410000000001</v>
      </c>
      <c r="K79">
        <v>61.233640000000001</v>
      </c>
      <c r="L79">
        <v>64.727869999999996</v>
      </c>
    </row>
    <row r="80" spans="1:15" x14ac:dyDescent="0.25">
      <c r="A80" s="58" t="str">
        <f t="shared" si="1"/>
        <v>Breast17</v>
      </c>
      <c r="B80" t="s">
        <v>260</v>
      </c>
      <c r="C80" t="s">
        <v>3</v>
      </c>
      <c r="D80">
        <v>17</v>
      </c>
      <c r="E80" t="s">
        <v>201</v>
      </c>
      <c r="F80" t="s">
        <v>184</v>
      </c>
      <c r="G80">
        <v>7599</v>
      </c>
      <c r="H80">
        <v>60.46848</v>
      </c>
      <c r="I80">
        <v>61.898919999999997</v>
      </c>
      <c r="J80">
        <v>64.070120000000003</v>
      </c>
      <c r="K80">
        <v>61.26979</v>
      </c>
      <c r="L80">
        <v>64.692700000000002</v>
      </c>
      <c r="M80">
        <v>62.992719999999998</v>
      </c>
      <c r="N80" t="s">
        <v>244</v>
      </c>
      <c r="O80" t="s">
        <v>244</v>
      </c>
    </row>
    <row r="81" spans="1:15" x14ac:dyDescent="0.25">
      <c r="A81" s="58" t="str">
        <f t="shared" si="1"/>
        <v>Breast18</v>
      </c>
      <c r="B81" t="s">
        <v>260</v>
      </c>
      <c r="C81" t="s">
        <v>3</v>
      </c>
      <c r="D81">
        <v>18</v>
      </c>
      <c r="E81" t="s">
        <v>200</v>
      </c>
      <c r="F81" t="s">
        <v>220</v>
      </c>
      <c r="G81">
        <v>7778</v>
      </c>
      <c r="H81">
        <v>64.553870000000003</v>
      </c>
      <c r="I81">
        <v>61.911670000000001</v>
      </c>
      <c r="J81">
        <v>64.057749999999999</v>
      </c>
      <c r="K81">
        <v>61.289859999999997</v>
      </c>
      <c r="L81">
        <v>64.673249999999996</v>
      </c>
      <c r="M81">
        <v>62.992719999999998</v>
      </c>
      <c r="N81" t="s">
        <v>253</v>
      </c>
      <c r="O81" t="s">
        <v>243</v>
      </c>
    </row>
    <row r="82" spans="1:15" x14ac:dyDescent="0.25">
      <c r="A82" s="58" t="str">
        <f t="shared" si="1"/>
        <v>Breast19</v>
      </c>
      <c r="B82" t="s">
        <v>260</v>
      </c>
      <c r="C82" t="s">
        <v>3</v>
      </c>
      <c r="D82">
        <v>19</v>
      </c>
      <c r="E82" t="s">
        <v>202</v>
      </c>
      <c r="F82" t="s">
        <v>219</v>
      </c>
      <c r="G82">
        <v>8168</v>
      </c>
      <c r="H82">
        <v>63.344760000000001</v>
      </c>
      <c r="I82">
        <v>61.938020000000002</v>
      </c>
      <c r="J82">
        <v>64.032169999999994</v>
      </c>
      <c r="K82">
        <v>61.331209999999999</v>
      </c>
      <c r="L82">
        <v>64.632890000000003</v>
      </c>
      <c r="M82">
        <v>62.992719999999998</v>
      </c>
      <c r="N82" t="s">
        <v>243</v>
      </c>
      <c r="O82" t="s">
        <v>243</v>
      </c>
    </row>
    <row r="83" spans="1:15" x14ac:dyDescent="0.25">
      <c r="A83" s="58" t="str">
        <f t="shared" si="1"/>
        <v>Breast20</v>
      </c>
      <c r="B83" t="s">
        <v>260</v>
      </c>
      <c r="C83" t="s">
        <v>3</v>
      </c>
      <c r="D83">
        <v>20</v>
      </c>
      <c r="G83">
        <v>8642</v>
      </c>
      <c r="I83">
        <v>61.96754</v>
      </c>
      <c r="J83">
        <v>64.003469999999993</v>
      </c>
      <c r="K83">
        <v>61.377719999999997</v>
      </c>
      <c r="L83">
        <v>64.587590000000006</v>
      </c>
    </row>
    <row r="84" spans="1:15" x14ac:dyDescent="0.25">
      <c r="A84" s="58" t="str">
        <f t="shared" si="1"/>
        <v>Breast21</v>
      </c>
      <c r="B84" t="s">
        <v>260</v>
      </c>
      <c r="C84" t="s">
        <v>3</v>
      </c>
      <c r="D84">
        <v>21</v>
      </c>
      <c r="E84" t="s">
        <v>197</v>
      </c>
      <c r="F84" t="s">
        <v>221</v>
      </c>
      <c r="G84">
        <v>8742</v>
      </c>
      <c r="H84">
        <v>58.979640000000003</v>
      </c>
      <c r="I84">
        <v>61.97345</v>
      </c>
      <c r="J84">
        <v>63.997729999999997</v>
      </c>
      <c r="K84">
        <v>61.38702</v>
      </c>
      <c r="L84">
        <v>64.578509999999994</v>
      </c>
      <c r="M84">
        <v>62.992719999999998</v>
      </c>
      <c r="N84" t="s">
        <v>244</v>
      </c>
      <c r="O84" t="s">
        <v>244</v>
      </c>
    </row>
    <row r="85" spans="1:15" x14ac:dyDescent="0.25">
      <c r="A85" s="58" t="str">
        <f t="shared" si="1"/>
        <v>Breast22</v>
      </c>
      <c r="B85" t="s">
        <v>260</v>
      </c>
      <c r="C85" t="s">
        <v>3</v>
      </c>
      <c r="D85">
        <v>22</v>
      </c>
      <c r="G85">
        <v>9992</v>
      </c>
      <c r="I85">
        <v>62.039810000000003</v>
      </c>
      <c r="J85">
        <v>63.933190000000003</v>
      </c>
      <c r="K85">
        <v>61.491430000000001</v>
      </c>
      <c r="L85">
        <v>64.476609999999994</v>
      </c>
    </row>
    <row r="86" spans="1:15" x14ac:dyDescent="0.25">
      <c r="A86" s="58" t="str">
        <f t="shared" si="1"/>
        <v>Breast23</v>
      </c>
      <c r="B86" t="s">
        <v>260</v>
      </c>
      <c r="C86" t="s">
        <v>3</v>
      </c>
      <c r="D86">
        <v>23</v>
      </c>
      <c r="E86" t="s">
        <v>193</v>
      </c>
      <c r="F86" t="s">
        <v>173</v>
      </c>
      <c r="G86">
        <v>10475</v>
      </c>
      <c r="H86">
        <v>64.620519999999999</v>
      </c>
      <c r="I86">
        <v>62.062179999999998</v>
      </c>
      <c r="J86">
        <v>63.9114</v>
      </c>
      <c r="K86">
        <v>61.526679999999999</v>
      </c>
      <c r="L86">
        <v>64.442179999999993</v>
      </c>
      <c r="M86">
        <v>62.992719999999998</v>
      </c>
      <c r="N86" t="s">
        <v>253</v>
      </c>
      <c r="O86" t="s">
        <v>253</v>
      </c>
    </row>
    <row r="87" spans="1:15" x14ac:dyDescent="0.25">
      <c r="A87" s="58" t="str">
        <f t="shared" si="1"/>
        <v>Breast24</v>
      </c>
      <c r="B87" t="s">
        <v>260</v>
      </c>
      <c r="C87" t="s">
        <v>3</v>
      </c>
      <c r="D87">
        <v>24</v>
      </c>
      <c r="G87">
        <v>11342</v>
      </c>
      <c r="I87">
        <v>62.098649999999999</v>
      </c>
      <c r="J87">
        <v>63.875799999999998</v>
      </c>
      <c r="K87">
        <v>61.584119999999999</v>
      </c>
      <c r="L87">
        <v>64.385999999999996</v>
      </c>
    </row>
    <row r="88" spans="1:15" x14ac:dyDescent="0.25">
      <c r="A88" s="58" t="str">
        <f t="shared" si="1"/>
        <v>Breast25</v>
      </c>
      <c r="B88" t="s">
        <v>260</v>
      </c>
      <c r="C88" t="s">
        <v>3</v>
      </c>
      <c r="D88">
        <v>25</v>
      </c>
      <c r="G88">
        <v>12692</v>
      </c>
      <c r="I88">
        <v>62.147820000000003</v>
      </c>
      <c r="J88">
        <v>63.827779999999997</v>
      </c>
      <c r="K88">
        <v>61.661540000000002</v>
      </c>
      <c r="L88">
        <v>64.310209999999998</v>
      </c>
    </row>
    <row r="89" spans="1:15" x14ac:dyDescent="0.25">
      <c r="A89" s="58" t="str">
        <f t="shared" si="1"/>
        <v>Breast26</v>
      </c>
      <c r="B89" t="s">
        <v>260</v>
      </c>
      <c r="C89" t="s">
        <v>3</v>
      </c>
      <c r="D89">
        <v>26</v>
      </c>
      <c r="G89">
        <v>14042</v>
      </c>
      <c r="I89">
        <v>62.189689999999999</v>
      </c>
      <c r="J89">
        <v>63.786859999999997</v>
      </c>
      <c r="K89">
        <v>61.727440000000001</v>
      </c>
      <c r="L89">
        <v>64.245609999999999</v>
      </c>
    </row>
    <row r="90" spans="1:15" x14ac:dyDescent="0.25">
      <c r="A90" s="58" t="str">
        <f t="shared" si="1"/>
        <v>Breast27</v>
      </c>
      <c r="B90" t="s">
        <v>260</v>
      </c>
      <c r="C90" t="s">
        <v>3</v>
      </c>
      <c r="D90">
        <v>27</v>
      </c>
      <c r="E90" t="s">
        <v>192</v>
      </c>
      <c r="F90" t="s">
        <v>185</v>
      </c>
      <c r="G90">
        <v>14430</v>
      </c>
      <c r="H90">
        <v>65.932079999999999</v>
      </c>
      <c r="I90">
        <v>62.200609999999998</v>
      </c>
      <c r="J90">
        <v>63.776179999999997</v>
      </c>
      <c r="K90">
        <v>61.74465</v>
      </c>
      <c r="L90">
        <v>64.228729999999999</v>
      </c>
      <c r="M90">
        <v>62.992719999999998</v>
      </c>
      <c r="N90" t="s">
        <v>253</v>
      </c>
      <c r="O90" t="s">
        <v>253</v>
      </c>
    </row>
    <row r="91" spans="1:15" x14ac:dyDescent="0.25">
      <c r="A91" s="58" t="str">
        <f t="shared" si="1"/>
        <v>Breast28</v>
      </c>
      <c r="B91" t="s">
        <v>260</v>
      </c>
      <c r="C91" t="s">
        <v>3</v>
      </c>
      <c r="D91">
        <v>28</v>
      </c>
      <c r="G91">
        <v>15392</v>
      </c>
      <c r="I91">
        <v>62.225909999999999</v>
      </c>
      <c r="J91">
        <v>63.751449999999998</v>
      </c>
      <c r="K91">
        <v>61.784480000000002</v>
      </c>
      <c r="L91">
        <v>64.18965</v>
      </c>
    </row>
    <row r="92" spans="1:15" x14ac:dyDescent="0.25">
      <c r="A92" s="58" t="str">
        <f t="shared" si="1"/>
        <v>Breast29</v>
      </c>
      <c r="B92" t="s">
        <v>260</v>
      </c>
      <c r="C92" t="s">
        <v>3</v>
      </c>
      <c r="D92">
        <v>29</v>
      </c>
      <c r="G92">
        <v>16742</v>
      </c>
      <c r="I92">
        <v>62.257640000000002</v>
      </c>
      <c r="J92">
        <v>63.720359999999999</v>
      </c>
      <c r="K92">
        <v>61.834420000000001</v>
      </c>
      <c r="L92">
        <v>64.140630000000002</v>
      </c>
    </row>
    <row r="93" spans="1:15" x14ac:dyDescent="0.25">
      <c r="A93" s="58" t="str">
        <f t="shared" si="1"/>
        <v>Breast30</v>
      </c>
      <c r="B93" t="s">
        <v>260</v>
      </c>
      <c r="C93" t="s">
        <v>3</v>
      </c>
      <c r="D93">
        <v>30</v>
      </c>
      <c r="E93" t="s">
        <v>194</v>
      </c>
      <c r="F93" t="s">
        <v>174</v>
      </c>
      <c r="G93">
        <v>16881</v>
      </c>
      <c r="H93">
        <v>63.835079999999998</v>
      </c>
      <c r="I93">
        <v>62.260669999999998</v>
      </c>
      <c r="J93">
        <v>63.717379999999999</v>
      </c>
      <c r="K93">
        <v>61.839230000000001</v>
      </c>
      <c r="L93">
        <v>64.135900000000007</v>
      </c>
      <c r="M93">
        <v>62.992719999999998</v>
      </c>
      <c r="N93" t="s">
        <v>253</v>
      </c>
      <c r="O93" t="s">
        <v>243</v>
      </c>
    </row>
    <row r="94" spans="1:15" x14ac:dyDescent="0.25">
      <c r="A94" s="58" t="str">
        <f t="shared" si="1"/>
        <v>Breast31</v>
      </c>
      <c r="B94" t="s">
        <v>260</v>
      </c>
      <c r="C94" t="s">
        <v>3</v>
      </c>
      <c r="D94">
        <v>31</v>
      </c>
      <c r="G94">
        <v>18092</v>
      </c>
      <c r="I94">
        <v>62.285719999999998</v>
      </c>
      <c r="J94">
        <v>63.692830000000001</v>
      </c>
      <c r="K94">
        <v>61.87867</v>
      </c>
      <c r="L94">
        <v>64.097170000000006</v>
      </c>
    </row>
    <row r="95" spans="1:15" x14ac:dyDescent="0.25">
      <c r="A95" s="58" t="str">
        <f t="shared" si="1"/>
        <v>Cervical1</v>
      </c>
      <c r="B95" t="s">
        <v>260</v>
      </c>
      <c r="C95" t="s">
        <v>14</v>
      </c>
      <c r="D95">
        <v>1</v>
      </c>
      <c r="G95">
        <v>205</v>
      </c>
      <c r="I95">
        <v>33.37724</v>
      </c>
      <c r="J95">
        <v>46.809559999999998</v>
      </c>
      <c r="K95">
        <v>29.62238</v>
      </c>
      <c r="L95">
        <v>50.741280000000003</v>
      </c>
    </row>
    <row r="96" spans="1:15" x14ac:dyDescent="0.25">
      <c r="A96" s="58" t="str">
        <f t="shared" si="1"/>
        <v>Cervical2</v>
      </c>
      <c r="B96" t="s">
        <v>260</v>
      </c>
      <c r="C96" t="s">
        <v>14</v>
      </c>
      <c r="D96">
        <v>2</v>
      </c>
      <c r="E96" t="s">
        <v>195</v>
      </c>
      <c r="F96" t="s">
        <v>181</v>
      </c>
      <c r="G96">
        <v>212</v>
      </c>
      <c r="H96">
        <v>37.264150000000001</v>
      </c>
      <c r="I96">
        <v>33.509509999999999</v>
      </c>
      <c r="J96">
        <v>46.70252</v>
      </c>
      <c r="K96">
        <v>29.803799999999999</v>
      </c>
      <c r="L96">
        <v>50.585850000000001</v>
      </c>
      <c r="M96">
        <v>40.299460000000003</v>
      </c>
      <c r="N96" t="s">
        <v>243</v>
      </c>
      <c r="O96" t="s">
        <v>243</v>
      </c>
    </row>
    <row r="97" spans="1:15" x14ac:dyDescent="0.25">
      <c r="A97" s="58" t="str">
        <f t="shared" si="1"/>
        <v>Cervical3</v>
      </c>
      <c r="B97" t="s">
        <v>260</v>
      </c>
      <c r="C97" t="s">
        <v>14</v>
      </c>
      <c r="D97">
        <v>3</v>
      </c>
      <c r="E97" t="s">
        <v>189</v>
      </c>
      <c r="F97" t="s">
        <v>214</v>
      </c>
      <c r="G97">
        <v>217</v>
      </c>
      <c r="H97">
        <v>45.161290000000001</v>
      </c>
      <c r="I97">
        <v>33.586660000000002</v>
      </c>
      <c r="J97">
        <v>46.639960000000002</v>
      </c>
      <c r="K97">
        <v>29.94014</v>
      </c>
      <c r="L97">
        <v>50.47587</v>
      </c>
      <c r="M97">
        <v>40.299460000000003</v>
      </c>
      <c r="N97" t="s">
        <v>243</v>
      </c>
      <c r="O97" t="s">
        <v>243</v>
      </c>
    </row>
    <row r="98" spans="1:15" x14ac:dyDescent="0.25">
      <c r="A98" s="58" t="str">
        <f t="shared" si="1"/>
        <v>Cervical4</v>
      </c>
      <c r="B98" t="s">
        <v>260</v>
      </c>
      <c r="C98" t="s">
        <v>14</v>
      </c>
      <c r="D98">
        <v>4</v>
      </c>
      <c r="E98" t="s">
        <v>196</v>
      </c>
      <c r="F98" t="s">
        <v>215</v>
      </c>
      <c r="G98">
        <v>260</v>
      </c>
      <c r="H98">
        <v>36.538460000000001</v>
      </c>
      <c r="I98">
        <v>34.180999999999997</v>
      </c>
      <c r="J98">
        <v>46.104480000000002</v>
      </c>
      <c r="K98">
        <v>30.829409999999999</v>
      </c>
      <c r="L98">
        <v>49.592199999999998</v>
      </c>
      <c r="M98">
        <v>40.299460000000003</v>
      </c>
      <c r="N98" t="s">
        <v>243</v>
      </c>
      <c r="O98" t="s">
        <v>243</v>
      </c>
    </row>
    <row r="99" spans="1:15" x14ac:dyDescent="0.25">
      <c r="A99" s="58" t="str">
        <f t="shared" si="1"/>
        <v>Cervical5</v>
      </c>
      <c r="B99" t="s">
        <v>260</v>
      </c>
      <c r="C99" t="s">
        <v>14</v>
      </c>
      <c r="D99">
        <v>5</v>
      </c>
      <c r="E99" t="s">
        <v>191</v>
      </c>
      <c r="F99" t="s">
        <v>245</v>
      </c>
      <c r="G99">
        <v>273</v>
      </c>
      <c r="H99">
        <v>41.391939999999998</v>
      </c>
      <c r="I99">
        <v>34.328049999999998</v>
      </c>
      <c r="J99">
        <v>45.974110000000003</v>
      </c>
      <c r="K99">
        <v>31.057980000000001</v>
      </c>
      <c r="L99">
        <v>49.378549999999997</v>
      </c>
      <c r="M99">
        <v>40.299460000000003</v>
      </c>
      <c r="N99" t="s">
        <v>243</v>
      </c>
      <c r="O99" t="s">
        <v>243</v>
      </c>
    </row>
    <row r="100" spans="1:15" x14ac:dyDescent="0.25">
      <c r="A100" s="58" t="str">
        <f t="shared" si="1"/>
        <v>Cervical6</v>
      </c>
      <c r="B100" t="s">
        <v>260</v>
      </c>
      <c r="C100" t="s">
        <v>14</v>
      </c>
      <c r="D100">
        <v>6</v>
      </c>
      <c r="G100">
        <v>275</v>
      </c>
      <c r="I100">
        <v>34.348109999999998</v>
      </c>
      <c r="J100">
        <v>45.953049999999998</v>
      </c>
      <c r="K100">
        <v>31.085180000000001</v>
      </c>
      <c r="L100">
        <v>49.349020000000003</v>
      </c>
    </row>
    <row r="101" spans="1:15" x14ac:dyDescent="0.25">
      <c r="A101" s="58" t="str">
        <f t="shared" si="1"/>
        <v>Cervical7</v>
      </c>
      <c r="B101" t="s">
        <v>260</v>
      </c>
      <c r="C101" t="s">
        <v>14</v>
      </c>
      <c r="D101">
        <v>7</v>
      </c>
      <c r="E101" t="s">
        <v>198</v>
      </c>
      <c r="F101" t="s">
        <v>183</v>
      </c>
      <c r="G101">
        <v>276</v>
      </c>
      <c r="H101">
        <v>29.347829999999998</v>
      </c>
      <c r="I101">
        <v>34.364690000000003</v>
      </c>
      <c r="J101">
        <v>45.94041</v>
      </c>
      <c r="K101">
        <v>31.112310000000001</v>
      </c>
      <c r="L101">
        <v>49.325710000000001</v>
      </c>
      <c r="M101">
        <v>40.299460000000003</v>
      </c>
      <c r="N101" t="s">
        <v>244</v>
      </c>
      <c r="O101" t="s">
        <v>244</v>
      </c>
    </row>
    <row r="102" spans="1:15" x14ac:dyDescent="0.25">
      <c r="A102" s="58" t="str">
        <f t="shared" si="1"/>
        <v>Cervical8</v>
      </c>
      <c r="B102" t="s">
        <v>260</v>
      </c>
      <c r="C102" t="s">
        <v>14</v>
      </c>
      <c r="D102">
        <v>8</v>
      </c>
      <c r="E102" t="s">
        <v>199</v>
      </c>
      <c r="F102" t="s">
        <v>179</v>
      </c>
      <c r="G102">
        <v>278</v>
      </c>
      <c r="H102">
        <v>43.165469999999999</v>
      </c>
      <c r="I102">
        <v>34.381529999999998</v>
      </c>
      <c r="J102">
        <v>45.923079999999999</v>
      </c>
      <c r="K102">
        <v>31.13589</v>
      </c>
      <c r="L102">
        <v>49.287309999999998</v>
      </c>
      <c r="M102">
        <v>40.299460000000003</v>
      </c>
      <c r="N102" t="s">
        <v>243</v>
      </c>
      <c r="O102" t="s">
        <v>243</v>
      </c>
    </row>
    <row r="103" spans="1:15" x14ac:dyDescent="0.25">
      <c r="A103" s="58" t="str">
        <f t="shared" si="1"/>
        <v>Cervical9</v>
      </c>
      <c r="B103" t="s">
        <v>260</v>
      </c>
      <c r="C103" t="s">
        <v>14</v>
      </c>
      <c r="D103">
        <v>9</v>
      </c>
      <c r="E103" t="s">
        <v>203</v>
      </c>
      <c r="F103" t="s">
        <v>216</v>
      </c>
      <c r="G103">
        <v>307</v>
      </c>
      <c r="H103">
        <v>39.739409999999999</v>
      </c>
      <c r="I103">
        <v>34.67492</v>
      </c>
      <c r="J103">
        <v>45.653579999999998</v>
      </c>
      <c r="K103">
        <v>31.59685</v>
      </c>
      <c r="L103">
        <v>48.857520000000001</v>
      </c>
      <c r="M103">
        <v>40.299460000000003</v>
      </c>
      <c r="N103" t="s">
        <v>243</v>
      </c>
      <c r="O103" t="s">
        <v>243</v>
      </c>
    </row>
    <row r="104" spans="1:15" x14ac:dyDescent="0.25">
      <c r="A104" s="58" t="str">
        <f t="shared" si="1"/>
        <v>Cervical10</v>
      </c>
      <c r="B104" t="s">
        <v>260</v>
      </c>
      <c r="C104" t="s">
        <v>14</v>
      </c>
      <c r="D104">
        <v>10</v>
      </c>
      <c r="E104" t="s">
        <v>205</v>
      </c>
      <c r="F104" t="s">
        <v>303</v>
      </c>
      <c r="G104">
        <v>335</v>
      </c>
      <c r="H104">
        <v>41.194029999999998</v>
      </c>
      <c r="I104">
        <v>34.928739999999998</v>
      </c>
      <c r="J104">
        <v>45.431139999999999</v>
      </c>
      <c r="K104">
        <v>31.965450000000001</v>
      </c>
      <c r="L104">
        <v>48.508850000000002</v>
      </c>
      <c r="M104">
        <v>40.299460000000003</v>
      </c>
      <c r="N104" t="s">
        <v>243</v>
      </c>
      <c r="O104" t="s">
        <v>243</v>
      </c>
    </row>
    <row r="105" spans="1:15" x14ac:dyDescent="0.25">
      <c r="A105" s="58" t="str">
        <f t="shared" si="1"/>
        <v>Cervical11</v>
      </c>
      <c r="B105" t="s">
        <v>260</v>
      </c>
      <c r="C105" t="s">
        <v>14</v>
      </c>
      <c r="D105">
        <v>11</v>
      </c>
      <c r="E105" t="s">
        <v>201</v>
      </c>
      <c r="F105" t="s">
        <v>184</v>
      </c>
      <c r="G105">
        <v>343</v>
      </c>
      <c r="H105">
        <v>43.731780000000001</v>
      </c>
      <c r="I105">
        <v>34.992629999999998</v>
      </c>
      <c r="J105">
        <v>45.374929999999999</v>
      </c>
      <c r="K105">
        <v>32.067549999999997</v>
      </c>
      <c r="L105">
        <v>48.402099999999997</v>
      </c>
      <c r="M105">
        <v>40.299460000000003</v>
      </c>
      <c r="N105" t="s">
        <v>243</v>
      </c>
      <c r="O105" t="s">
        <v>243</v>
      </c>
    </row>
    <row r="106" spans="1:15" x14ac:dyDescent="0.25">
      <c r="A106" s="58" t="str">
        <f t="shared" si="1"/>
        <v>Cervical12</v>
      </c>
      <c r="B106" t="s">
        <v>260</v>
      </c>
      <c r="C106" t="s">
        <v>14</v>
      </c>
      <c r="D106">
        <v>12</v>
      </c>
      <c r="G106">
        <v>345</v>
      </c>
      <c r="I106">
        <v>35.003619999999998</v>
      </c>
      <c r="J106">
        <v>45.360979999999998</v>
      </c>
      <c r="K106">
        <v>32.081389999999999</v>
      </c>
      <c r="L106">
        <v>48.381999999999998</v>
      </c>
    </row>
    <row r="107" spans="1:15" x14ac:dyDescent="0.25">
      <c r="A107" s="58" t="str">
        <f t="shared" si="1"/>
        <v>Cervical13</v>
      </c>
      <c r="B107" t="s">
        <v>260</v>
      </c>
      <c r="C107" t="s">
        <v>14</v>
      </c>
      <c r="D107">
        <v>13</v>
      </c>
      <c r="E107" t="s">
        <v>197</v>
      </c>
      <c r="F107" t="s">
        <v>221</v>
      </c>
      <c r="G107">
        <v>372</v>
      </c>
      <c r="H107">
        <v>38.172040000000003</v>
      </c>
      <c r="I107">
        <v>35.208030000000001</v>
      </c>
      <c r="J107">
        <v>45.171880000000002</v>
      </c>
      <c r="K107">
        <v>32.385190000000001</v>
      </c>
      <c r="L107">
        <v>48.08755</v>
      </c>
      <c r="M107">
        <v>40.299460000000003</v>
      </c>
      <c r="N107" t="s">
        <v>243</v>
      </c>
      <c r="O107" t="s">
        <v>243</v>
      </c>
    </row>
    <row r="108" spans="1:15" x14ac:dyDescent="0.25">
      <c r="A108" s="58" t="str">
        <f t="shared" si="1"/>
        <v>Cervical14</v>
      </c>
      <c r="B108" t="s">
        <v>260</v>
      </c>
      <c r="C108" t="s">
        <v>14</v>
      </c>
      <c r="D108">
        <v>14</v>
      </c>
      <c r="E108" t="s">
        <v>188</v>
      </c>
      <c r="F108" t="s">
        <v>300</v>
      </c>
      <c r="G108">
        <v>391</v>
      </c>
      <c r="H108">
        <v>41.432220000000001</v>
      </c>
      <c r="I108">
        <v>35.332929999999998</v>
      </c>
      <c r="J108">
        <v>45.057400000000001</v>
      </c>
      <c r="K108">
        <v>32.581389999999999</v>
      </c>
      <c r="L108">
        <v>47.901560000000003</v>
      </c>
      <c r="M108">
        <v>40.299460000000003</v>
      </c>
      <c r="N108" t="s">
        <v>243</v>
      </c>
      <c r="O108" t="s">
        <v>243</v>
      </c>
    </row>
    <row r="109" spans="1:15" x14ac:dyDescent="0.25">
      <c r="A109" s="58" t="str">
        <f t="shared" si="1"/>
        <v>Cervical15</v>
      </c>
      <c r="B109" t="s">
        <v>260</v>
      </c>
      <c r="C109" t="s">
        <v>14</v>
      </c>
      <c r="D109">
        <v>15</v>
      </c>
      <c r="E109" t="s">
        <v>206</v>
      </c>
      <c r="F109" t="s">
        <v>304</v>
      </c>
      <c r="G109">
        <v>411</v>
      </c>
      <c r="H109">
        <v>43.065689999999996</v>
      </c>
      <c r="I109">
        <v>35.456310000000002</v>
      </c>
      <c r="J109">
        <v>44.944249999999997</v>
      </c>
      <c r="K109">
        <v>32.774299999999997</v>
      </c>
      <c r="L109">
        <v>47.711460000000002</v>
      </c>
      <c r="M109">
        <v>40.299460000000003</v>
      </c>
      <c r="N109" t="s">
        <v>243</v>
      </c>
      <c r="O109" t="s">
        <v>243</v>
      </c>
    </row>
    <row r="110" spans="1:15" x14ac:dyDescent="0.25">
      <c r="A110" s="58" t="str">
        <f t="shared" si="1"/>
        <v>Cervical16</v>
      </c>
      <c r="B110" t="s">
        <v>260</v>
      </c>
      <c r="C110" t="s">
        <v>14</v>
      </c>
      <c r="D110">
        <v>16</v>
      </c>
      <c r="G110">
        <v>415</v>
      </c>
      <c r="I110">
        <v>35.480350000000001</v>
      </c>
      <c r="J110">
        <v>44.923160000000003</v>
      </c>
      <c r="K110">
        <v>32.812719999999999</v>
      </c>
      <c r="L110">
        <v>47.677750000000003</v>
      </c>
    </row>
    <row r="111" spans="1:15" x14ac:dyDescent="0.25">
      <c r="A111" s="58" t="str">
        <f t="shared" si="1"/>
        <v>Cervical17</v>
      </c>
      <c r="B111" t="s">
        <v>260</v>
      </c>
      <c r="C111" t="s">
        <v>14</v>
      </c>
      <c r="D111">
        <v>17</v>
      </c>
      <c r="E111" t="s">
        <v>204</v>
      </c>
      <c r="F111" t="s">
        <v>207</v>
      </c>
      <c r="G111">
        <v>423</v>
      </c>
      <c r="H111">
        <v>46.808509999999998</v>
      </c>
      <c r="I111">
        <v>35.526719999999997</v>
      </c>
      <c r="J111">
        <v>44.87782</v>
      </c>
      <c r="K111">
        <v>32.886009999999999</v>
      </c>
      <c r="L111">
        <v>47.612189999999998</v>
      </c>
      <c r="M111">
        <v>40.299460000000003</v>
      </c>
      <c r="N111" t="s">
        <v>253</v>
      </c>
      <c r="O111" t="s">
        <v>243</v>
      </c>
    </row>
    <row r="112" spans="1:15" x14ac:dyDescent="0.25">
      <c r="A112" s="58" t="str">
        <f t="shared" si="1"/>
        <v>Cervical18</v>
      </c>
      <c r="B112" t="s">
        <v>260</v>
      </c>
      <c r="C112" t="s">
        <v>14</v>
      </c>
      <c r="D112">
        <v>18</v>
      </c>
      <c r="E112" t="s">
        <v>200</v>
      </c>
      <c r="F112" t="s">
        <v>220</v>
      </c>
      <c r="G112">
        <v>424</v>
      </c>
      <c r="H112">
        <v>34.905659999999997</v>
      </c>
      <c r="I112">
        <v>35.532069999999997</v>
      </c>
      <c r="J112">
        <v>44.873579999999997</v>
      </c>
      <c r="K112">
        <v>32.889420000000001</v>
      </c>
      <c r="L112">
        <v>47.600670000000001</v>
      </c>
      <c r="M112">
        <v>40.299460000000003</v>
      </c>
      <c r="N112" t="s">
        <v>244</v>
      </c>
      <c r="O112" t="s">
        <v>243</v>
      </c>
    </row>
    <row r="113" spans="1:15" x14ac:dyDescent="0.25">
      <c r="A113" s="58" t="str">
        <f t="shared" si="1"/>
        <v>Cervical19</v>
      </c>
      <c r="B113" t="s">
        <v>260</v>
      </c>
      <c r="C113" t="s">
        <v>14</v>
      </c>
      <c r="D113">
        <v>19</v>
      </c>
      <c r="E113" t="s">
        <v>190</v>
      </c>
      <c r="F113" t="s">
        <v>213</v>
      </c>
      <c r="G113">
        <v>443</v>
      </c>
      <c r="H113">
        <v>40.180590000000002</v>
      </c>
      <c r="I113">
        <v>35.640270000000001</v>
      </c>
      <c r="J113">
        <v>44.777209999999997</v>
      </c>
      <c r="K113">
        <v>33.051130000000001</v>
      </c>
      <c r="L113">
        <v>47.443260000000002</v>
      </c>
      <c r="M113">
        <v>40.299460000000003</v>
      </c>
      <c r="N113" t="s">
        <v>243</v>
      </c>
      <c r="O113" t="s">
        <v>243</v>
      </c>
    </row>
    <row r="114" spans="1:15" x14ac:dyDescent="0.25">
      <c r="A114" s="58" t="str">
        <f t="shared" si="1"/>
        <v>Cervical20</v>
      </c>
      <c r="B114" t="s">
        <v>260</v>
      </c>
      <c r="C114" t="s">
        <v>14</v>
      </c>
      <c r="D114">
        <v>20</v>
      </c>
      <c r="G114">
        <v>485</v>
      </c>
      <c r="I114">
        <v>35.850250000000003</v>
      </c>
      <c r="J114">
        <v>44.581519999999998</v>
      </c>
      <c r="K114">
        <v>33.378459999999997</v>
      </c>
      <c r="L114">
        <v>47.132849999999998</v>
      </c>
    </row>
    <row r="115" spans="1:15" x14ac:dyDescent="0.25">
      <c r="A115" s="58" t="str">
        <f t="shared" si="1"/>
        <v>Cervical21</v>
      </c>
      <c r="B115" t="s">
        <v>260</v>
      </c>
      <c r="C115" t="s">
        <v>14</v>
      </c>
      <c r="D115">
        <v>21</v>
      </c>
      <c r="E115" t="s">
        <v>202</v>
      </c>
      <c r="F115" t="s">
        <v>219</v>
      </c>
      <c r="G115">
        <v>500</v>
      </c>
      <c r="H115">
        <v>37</v>
      </c>
      <c r="I115">
        <v>35.916310000000003</v>
      </c>
      <c r="J115">
        <v>44.519359999999999</v>
      </c>
      <c r="K115">
        <v>33.479259999999996</v>
      </c>
      <c r="L115">
        <v>47.026560000000003</v>
      </c>
      <c r="M115">
        <v>40.299460000000003</v>
      </c>
      <c r="N115" t="s">
        <v>243</v>
      </c>
      <c r="O115" t="s">
        <v>243</v>
      </c>
    </row>
    <row r="116" spans="1:15" x14ac:dyDescent="0.25">
      <c r="A116" s="58" t="str">
        <f t="shared" si="1"/>
        <v>Cervical22</v>
      </c>
      <c r="B116" t="s">
        <v>260</v>
      </c>
      <c r="C116" t="s">
        <v>14</v>
      </c>
      <c r="D116">
        <v>22</v>
      </c>
      <c r="G116">
        <v>555</v>
      </c>
      <c r="I116">
        <v>36.143340000000002</v>
      </c>
      <c r="J116">
        <v>44.306269999999998</v>
      </c>
      <c r="K116">
        <v>33.829459999999997</v>
      </c>
      <c r="L116">
        <v>46.687010000000001</v>
      </c>
    </row>
    <row r="117" spans="1:15" x14ac:dyDescent="0.25">
      <c r="A117" s="58" t="str">
        <f t="shared" si="1"/>
        <v>Cervical23</v>
      </c>
      <c r="B117" t="s">
        <v>260</v>
      </c>
      <c r="C117" t="s">
        <v>14</v>
      </c>
      <c r="D117">
        <v>23</v>
      </c>
      <c r="G117">
        <v>625</v>
      </c>
      <c r="I117">
        <v>36.38711</v>
      </c>
      <c r="J117">
        <v>44.08126</v>
      </c>
      <c r="K117">
        <v>34.204529999999998</v>
      </c>
      <c r="L117">
        <v>46.324629999999999</v>
      </c>
    </row>
    <row r="118" spans="1:15" x14ac:dyDescent="0.25">
      <c r="A118" s="58" t="str">
        <f t="shared" si="1"/>
        <v>Cervical24</v>
      </c>
      <c r="B118" t="s">
        <v>260</v>
      </c>
      <c r="C118" t="s">
        <v>14</v>
      </c>
      <c r="D118">
        <v>24</v>
      </c>
      <c r="E118" t="s">
        <v>193</v>
      </c>
      <c r="F118" t="s">
        <v>173</v>
      </c>
      <c r="G118">
        <v>667</v>
      </c>
      <c r="H118">
        <v>36.281860000000002</v>
      </c>
      <c r="I118">
        <v>36.514389999999999</v>
      </c>
      <c r="J118">
        <v>43.96125</v>
      </c>
      <c r="K118">
        <v>34.398879999999998</v>
      </c>
      <c r="L118">
        <v>46.132440000000003</v>
      </c>
      <c r="M118">
        <v>40.299460000000003</v>
      </c>
      <c r="N118" t="s">
        <v>244</v>
      </c>
      <c r="O118" t="s">
        <v>243</v>
      </c>
    </row>
    <row r="119" spans="1:15" x14ac:dyDescent="0.25">
      <c r="A119" s="58" t="str">
        <f t="shared" si="1"/>
        <v>Cervical25</v>
      </c>
      <c r="B119" t="s">
        <v>260</v>
      </c>
      <c r="C119" t="s">
        <v>14</v>
      </c>
      <c r="D119">
        <v>25</v>
      </c>
      <c r="G119">
        <v>695</v>
      </c>
      <c r="I119">
        <v>36.592979999999997</v>
      </c>
      <c r="J119">
        <v>43.886189999999999</v>
      </c>
      <c r="K119">
        <v>34.522869999999998</v>
      </c>
      <c r="L119">
        <v>46.013739999999999</v>
      </c>
    </row>
    <row r="120" spans="1:15" x14ac:dyDescent="0.25">
      <c r="A120" s="58" t="str">
        <f t="shared" si="1"/>
        <v>Cervical26</v>
      </c>
      <c r="B120" t="s">
        <v>260</v>
      </c>
      <c r="C120" t="s">
        <v>14</v>
      </c>
      <c r="D120">
        <v>26</v>
      </c>
      <c r="G120">
        <v>765</v>
      </c>
      <c r="I120">
        <v>36.769469999999998</v>
      </c>
      <c r="J120">
        <v>43.723140000000001</v>
      </c>
      <c r="K120">
        <v>34.793149999999997</v>
      </c>
      <c r="L120">
        <v>45.745899999999999</v>
      </c>
    </row>
    <row r="121" spans="1:15" x14ac:dyDescent="0.25">
      <c r="A121" s="58" t="str">
        <f t="shared" si="1"/>
        <v>Cervical27</v>
      </c>
      <c r="B121" t="s">
        <v>260</v>
      </c>
      <c r="C121" t="s">
        <v>14</v>
      </c>
      <c r="D121">
        <v>27</v>
      </c>
      <c r="E121" t="s">
        <v>194</v>
      </c>
      <c r="F121" t="s">
        <v>174</v>
      </c>
      <c r="G121">
        <v>811</v>
      </c>
      <c r="H121">
        <v>43.033290000000001</v>
      </c>
      <c r="I121">
        <v>36.873980000000003</v>
      </c>
      <c r="J121">
        <v>43.625300000000003</v>
      </c>
      <c r="K121">
        <v>34.950809999999997</v>
      </c>
      <c r="L121">
        <v>45.592239999999997</v>
      </c>
      <c r="M121">
        <v>40.299460000000003</v>
      </c>
      <c r="N121" t="s">
        <v>243</v>
      </c>
      <c r="O121" t="s">
        <v>243</v>
      </c>
    </row>
    <row r="122" spans="1:15" x14ac:dyDescent="0.25">
      <c r="A122" s="58" t="str">
        <f t="shared" si="1"/>
        <v>Cervical28</v>
      </c>
      <c r="B122" t="s">
        <v>260</v>
      </c>
      <c r="C122" t="s">
        <v>14</v>
      </c>
      <c r="D122">
        <v>28</v>
      </c>
      <c r="G122">
        <v>835</v>
      </c>
      <c r="I122">
        <v>36.92286</v>
      </c>
      <c r="J122">
        <v>43.577469999999998</v>
      </c>
      <c r="K122">
        <v>35.028570000000002</v>
      </c>
      <c r="L122">
        <v>45.514099999999999</v>
      </c>
    </row>
    <row r="123" spans="1:15" x14ac:dyDescent="0.25">
      <c r="A123" s="58" t="str">
        <f t="shared" si="1"/>
        <v>Cervical29</v>
      </c>
      <c r="B123" t="s">
        <v>260</v>
      </c>
      <c r="C123" t="s">
        <v>14</v>
      </c>
      <c r="D123">
        <v>29</v>
      </c>
      <c r="E123" t="s">
        <v>192</v>
      </c>
      <c r="F123" t="s">
        <v>185</v>
      </c>
      <c r="G123">
        <v>871</v>
      </c>
      <c r="H123">
        <v>42.709530000000001</v>
      </c>
      <c r="I123">
        <v>36.994709999999998</v>
      </c>
      <c r="J123">
        <v>43.50938</v>
      </c>
      <c r="K123">
        <v>35.141269999999999</v>
      </c>
      <c r="L123">
        <v>45.408470000000001</v>
      </c>
      <c r="M123">
        <v>40.299460000000003</v>
      </c>
      <c r="N123" t="s">
        <v>243</v>
      </c>
      <c r="O123" t="s">
        <v>243</v>
      </c>
    </row>
    <row r="124" spans="1:15" x14ac:dyDescent="0.25">
      <c r="A124" s="58" t="str">
        <f t="shared" si="1"/>
        <v>Cervical30</v>
      </c>
      <c r="B124" t="s">
        <v>260</v>
      </c>
      <c r="C124" t="s">
        <v>14</v>
      </c>
      <c r="D124">
        <v>30</v>
      </c>
      <c r="G124">
        <v>905</v>
      </c>
      <c r="I124">
        <v>37.057830000000003</v>
      </c>
      <c r="J124">
        <v>43.450420000000001</v>
      </c>
      <c r="K124">
        <v>35.239519999999999</v>
      </c>
      <c r="L124">
        <v>45.30979</v>
      </c>
    </row>
    <row r="125" spans="1:15" x14ac:dyDescent="0.25">
      <c r="A125" s="58" t="str">
        <f t="shared" si="1"/>
        <v>Colon1</v>
      </c>
      <c r="B125" t="s">
        <v>260</v>
      </c>
      <c r="C125" t="s">
        <v>4</v>
      </c>
      <c r="D125">
        <v>1</v>
      </c>
      <c r="G125">
        <v>1599</v>
      </c>
      <c r="I125">
        <v>2.4569899999999998</v>
      </c>
      <c r="J125">
        <v>4.2201199999999996</v>
      </c>
      <c r="K125">
        <v>2.0082010000000001</v>
      </c>
      <c r="L125">
        <v>4.7819159999999998</v>
      </c>
    </row>
    <row r="126" spans="1:15" x14ac:dyDescent="0.25">
      <c r="A126" s="58" t="str">
        <f t="shared" si="1"/>
        <v>Colon2</v>
      </c>
      <c r="B126" t="s">
        <v>260</v>
      </c>
      <c r="C126" t="s">
        <v>4</v>
      </c>
      <c r="D126">
        <v>2</v>
      </c>
      <c r="E126" t="s">
        <v>195</v>
      </c>
      <c r="F126" t="s">
        <v>181</v>
      </c>
      <c r="G126">
        <v>1675</v>
      </c>
      <c r="H126">
        <v>5.0746270000000004</v>
      </c>
      <c r="I126">
        <v>2.4770729999999999</v>
      </c>
      <c r="J126">
        <v>4.1998179999999996</v>
      </c>
      <c r="K126">
        <v>2.0373380000000001</v>
      </c>
      <c r="L126">
        <v>4.7477999999999998</v>
      </c>
      <c r="M126">
        <v>3.342069</v>
      </c>
      <c r="N126" t="s">
        <v>253</v>
      </c>
      <c r="O126" t="s">
        <v>253</v>
      </c>
    </row>
    <row r="127" spans="1:15" x14ac:dyDescent="0.25">
      <c r="A127" s="58" t="str">
        <f t="shared" si="1"/>
        <v>Colon3</v>
      </c>
      <c r="B127" t="s">
        <v>260</v>
      </c>
      <c r="C127" t="s">
        <v>4</v>
      </c>
      <c r="D127">
        <v>3</v>
      </c>
      <c r="E127" t="s">
        <v>189</v>
      </c>
      <c r="F127" t="s">
        <v>214</v>
      </c>
      <c r="G127">
        <v>2136</v>
      </c>
      <c r="H127">
        <v>3.9794010000000002</v>
      </c>
      <c r="I127">
        <v>2.5777060000000001</v>
      </c>
      <c r="J127">
        <v>4.1019880000000004</v>
      </c>
      <c r="K127">
        <v>2.1799279999999999</v>
      </c>
      <c r="L127">
        <v>4.5811320000000002</v>
      </c>
      <c r="M127">
        <v>3.342069</v>
      </c>
      <c r="N127" t="s">
        <v>243</v>
      </c>
      <c r="O127" t="s">
        <v>243</v>
      </c>
    </row>
    <row r="128" spans="1:15" x14ac:dyDescent="0.25">
      <c r="A128" s="58" t="str">
        <f t="shared" si="1"/>
        <v>Colon4</v>
      </c>
      <c r="B128" t="s">
        <v>260</v>
      </c>
      <c r="C128" t="s">
        <v>4</v>
      </c>
      <c r="D128">
        <v>4</v>
      </c>
      <c r="G128">
        <v>2359</v>
      </c>
      <c r="I128">
        <v>2.6140029999999999</v>
      </c>
      <c r="J128">
        <v>4.0646630000000004</v>
      </c>
      <c r="K128">
        <v>2.2347709999999998</v>
      </c>
      <c r="L128">
        <v>4.5201659999999997</v>
      </c>
    </row>
    <row r="129" spans="1:15" x14ac:dyDescent="0.25">
      <c r="A129" s="58" t="str">
        <f t="shared" si="1"/>
        <v>Colon5</v>
      </c>
      <c r="B129" t="s">
        <v>260</v>
      </c>
      <c r="C129" t="s">
        <v>4</v>
      </c>
      <c r="D129">
        <v>5</v>
      </c>
      <c r="E129" t="s">
        <v>203</v>
      </c>
      <c r="F129" t="s">
        <v>216</v>
      </c>
      <c r="G129">
        <v>2478</v>
      </c>
      <c r="H129">
        <v>2.542373</v>
      </c>
      <c r="I129">
        <v>2.6319689999999998</v>
      </c>
      <c r="J129">
        <v>4.0475859999999999</v>
      </c>
      <c r="K129">
        <v>2.2618819999999999</v>
      </c>
      <c r="L129">
        <v>4.4904130000000002</v>
      </c>
      <c r="M129">
        <v>3.342069</v>
      </c>
      <c r="N129" t="s">
        <v>244</v>
      </c>
      <c r="O129" t="s">
        <v>243</v>
      </c>
    </row>
    <row r="130" spans="1:15" x14ac:dyDescent="0.25">
      <c r="A130" s="58" t="str">
        <f t="shared" ref="A130:A193" si="2">CONCATENATE(C130,D130)</f>
        <v>Colon6</v>
      </c>
      <c r="B130" t="s">
        <v>260</v>
      </c>
      <c r="C130" t="s">
        <v>4</v>
      </c>
      <c r="D130">
        <v>6</v>
      </c>
      <c r="E130" t="s">
        <v>191</v>
      </c>
      <c r="F130" t="s">
        <v>245</v>
      </c>
      <c r="G130">
        <v>2630</v>
      </c>
      <c r="H130">
        <v>4.1064639999999999</v>
      </c>
      <c r="I130">
        <v>2.6528900000000002</v>
      </c>
      <c r="J130">
        <v>4.026529</v>
      </c>
      <c r="K130">
        <v>2.2914129999999999</v>
      </c>
      <c r="L130">
        <v>4.4555379999999998</v>
      </c>
      <c r="M130">
        <v>3.342069</v>
      </c>
      <c r="N130" t="s">
        <v>253</v>
      </c>
      <c r="O130" t="s">
        <v>243</v>
      </c>
    </row>
    <row r="131" spans="1:15" x14ac:dyDescent="0.25">
      <c r="A131" s="58" t="str">
        <f t="shared" si="2"/>
        <v>Colon7</v>
      </c>
      <c r="B131" t="s">
        <v>260</v>
      </c>
      <c r="C131" t="s">
        <v>4</v>
      </c>
      <c r="D131">
        <v>7</v>
      </c>
      <c r="E131" t="s">
        <v>196</v>
      </c>
      <c r="F131" t="s">
        <v>215</v>
      </c>
      <c r="G131">
        <v>2645</v>
      </c>
      <c r="H131">
        <v>2.2306240000000002</v>
      </c>
      <c r="I131">
        <v>2.6548310000000002</v>
      </c>
      <c r="J131">
        <v>4.0251749999999999</v>
      </c>
      <c r="K131">
        <v>2.2942800000000001</v>
      </c>
      <c r="L131">
        <v>4.4525610000000002</v>
      </c>
      <c r="M131">
        <v>3.342069</v>
      </c>
      <c r="N131" t="s">
        <v>244</v>
      </c>
      <c r="O131" t="s">
        <v>244</v>
      </c>
    </row>
    <row r="132" spans="1:15" x14ac:dyDescent="0.25">
      <c r="A132" s="58" t="str">
        <f t="shared" si="2"/>
        <v>Colon8</v>
      </c>
      <c r="B132" t="s">
        <v>260</v>
      </c>
      <c r="C132" t="s">
        <v>4</v>
      </c>
      <c r="D132">
        <v>8</v>
      </c>
      <c r="E132" t="s">
        <v>205</v>
      </c>
      <c r="F132" t="s">
        <v>303</v>
      </c>
      <c r="G132">
        <v>2760</v>
      </c>
      <c r="H132">
        <v>4.7101449999999998</v>
      </c>
      <c r="I132">
        <v>2.66919</v>
      </c>
      <c r="J132">
        <v>4.0107090000000003</v>
      </c>
      <c r="K132">
        <v>2.316684</v>
      </c>
      <c r="L132">
        <v>4.428458</v>
      </c>
      <c r="M132">
        <v>3.342069</v>
      </c>
      <c r="N132" t="s">
        <v>253</v>
      </c>
      <c r="O132" t="s">
        <v>253</v>
      </c>
    </row>
    <row r="133" spans="1:15" x14ac:dyDescent="0.25">
      <c r="A133" s="58" t="str">
        <f t="shared" si="2"/>
        <v>Colon9</v>
      </c>
      <c r="B133" t="s">
        <v>260</v>
      </c>
      <c r="C133" t="s">
        <v>4</v>
      </c>
      <c r="D133">
        <v>9</v>
      </c>
      <c r="E133" t="s">
        <v>198</v>
      </c>
      <c r="F133" t="s">
        <v>183</v>
      </c>
      <c r="G133">
        <v>3058</v>
      </c>
      <c r="H133">
        <v>4.7416609999999997</v>
      </c>
      <c r="I133">
        <v>2.702922</v>
      </c>
      <c r="J133">
        <v>3.9774370000000001</v>
      </c>
      <c r="K133">
        <v>2.3653360000000001</v>
      </c>
      <c r="L133">
        <v>4.3730099999999998</v>
      </c>
      <c r="M133">
        <v>3.342069</v>
      </c>
      <c r="N133" t="s">
        <v>253</v>
      </c>
      <c r="O133" t="s">
        <v>253</v>
      </c>
    </row>
    <row r="134" spans="1:15" x14ac:dyDescent="0.25">
      <c r="A134" s="58" t="str">
        <f t="shared" si="2"/>
        <v>Colon10</v>
      </c>
      <c r="B134" t="s">
        <v>260</v>
      </c>
      <c r="C134" t="s">
        <v>4</v>
      </c>
      <c r="D134">
        <v>10</v>
      </c>
      <c r="E134" t="s">
        <v>188</v>
      </c>
      <c r="F134" t="s">
        <v>300</v>
      </c>
      <c r="G134">
        <v>3097</v>
      </c>
      <c r="H134">
        <v>3.1966420000000002</v>
      </c>
      <c r="I134">
        <v>2.70729</v>
      </c>
      <c r="J134">
        <v>3.972826</v>
      </c>
      <c r="K134">
        <v>2.3712209999999998</v>
      </c>
      <c r="L134">
        <v>4.3661349999999999</v>
      </c>
      <c r="M134">
        <v>3.342069</v>
      </c>
      <c r="N134" t="s">
        <v>243</v>
      </c>
      <c r="O134" t="s">
        <v>243</v>
      </c>
    </row>
    <row r="135" spans="1:15" x14ac:dyDescent="0.25">
      <c r="A135" s="58" t="str">
        <f t="shared" si="2"/>
        <v>Colon11</v>
      </c>
      <c r="B135" t="s">
        <v>260</v>
      </c>
      <c r="C135" t="s">
        <v>4</v>
      </c>
      <c r="D135">
        <v>11</v>
      </c>
      <c r="G135">
        <v>3119</v>
      </c>
      <c r="I135">
        <v>2.7091349999999998</v>
      </c>
      <c r="J135">
        <v>3.9708909999999999</v>
      </c>
      <c r="K135">
        <v>2.3754209999999998</v>
      </c>
      <c r="L135">
        <v>4.3618740000000003</v>
      </c>
    </row>
    <row r="136" spans="1:15" x14ac:dyDescent="0.25">
      <c r="A136" s="58" t="str">
        <f t="shared" si="2"/>
        <v>Colon12</v>
      </c>
      <c r="B136" t="s">
        <v>260</v>
      </c>
      <c r="C136" t="s">
        <v>4</v>
      </c>
      <c r="D136">
        <v>12</v>
      </c>
      <c r="E136" t="s">
        <v>199</v>
      </c>
      <c r="F136" t="s">
        <v>179</v>
      </c>
      <c r="G136">
        <v>3139</v>
      </c>
      <c r="H136">
        <v>2.8671549999999999</v>
      </c>
      <c r="I136">
        <v>2.711624</v>
      </c>
      <c r="J136">
        <v>3.9692259999999999</v>
      </c>
      <c r="K136">
        <v>2.3776790000000001</v>
      </c>
      <c r="L136">
        <v>4.3590299999999997</v>
      </c>
      <c r="M136">
        <v>3.342069</v>
      </c>
      <c r="N136" t="s">
        <v>243</v>
      </c>
      <c r="O136" t="s">
        <v>243</v>
      </c>
    </row>
    <row r="137" spans="1:15" x14ac:dyDescent="0.25">
      <c r="A137" s="58" t="str">
        <f t="shared" si="2"/>
        <v>Colon13</v>
      </c>
      <c r="B137" t="s">
        <v>260</v>
      </c>
      <c r="C137" t="s">
        <v>4</v>
      </c>
      <c r="D137">
        <v>13</v>
      </c>
      <c r="E137" t="s">
        <v>206</v>
      </c>
      <c r="F137" t="s">
        <v>304</v>
      </c>
      <c r="G137">
        <v>3399</v>
      </c>
      <c r="H137">
        <v>3.7363930000000001</v>
      </c>
      <c r="I137">
        <v>2.7365390000000001</v>
      </c>
      <c r="J137">
        <v>3.9443320000000002</v>
      </c>
      <c r="K137">
        <v>2.4149400000000001</v>
      </c>
      <c r="L137">
        <v>4.3185339999999997</v>
      </c>
      <c r="M137">
        <v>3.342069</v>
      </c>
      <c r="N137" t="s">
        <v>243</v>
      </c>
      <c r="O137" t="s">
        <v>243</v>
      </c>
    </row>
    <row r="138" spans="1:15" x14ac:dyDescent="0.25">
      <c r="A138" s="58" t="str">
        <f t="shared" si="2"/>
        <v>Colon14</v>
      </c>
      <c r="B138" t="s">
        <v>260</v>
      </c>
      <c r="C138" t="s">
        <v>4</v>
      </c>
      <c r="D138">
        <v>14</v>
      </c>
      <c r="E138" t="s">
        <v>204</v>
      </c>
      <c r="F138" t="s">
        <v>207</v>
      </c>
      <c r="G138">
        <v>3502</v>
      </c>
      <c r="H138">
        <v>4.2261569999999997</v>
      </c>
      <c r="I138">
        <v>2.7452290000000001</v>
      </c>
      <c r="J138">
        <v>3.9356599999999999</v>
      </c>
      <c r="K138">
        <v>2.4284530000000002</v>
      </c>
      <c r="L138">
        <v>4.3038540000000003</v>
      </c>
      <c r="M138">
        <v>3.342069</v>
      </c>
      <c r="N138" t="s">
        <v>253</v>
      </c>
      <c r="O138" t="s">
        <v>243</v>
      </c>
    </row>
    <row r="139" spans="1:15" x14ac:dyDescent="0.25">
      <c r="A139" s="58" t="str">
        <f t="shared" si="2"/>
        <v>Colon15</v>
      </c>
      <c r="B139" t="s">
        <v>260</v>
      </c>
      <c r="C139" t="s">
        <v>4</v>
      </c>
      <c r="D139">
        <v>15</v>
      </c>
      <c r="G139">
        <v>3879</v>
      </c>
      <c r="I139">
        <v>2.7747929999999998</v>
      </c>
      <c r="J139">
        <v>3.90638</v>
      </c>
      <c r="K139">
        <v>2.472639</v>
      </c>
      <c r="L139">
        <v>4.2542150000000003</v>
      </c>
    </row>
    <row r="140" spans="1:15" x14ac:dyDescent="0.25">
      <c r="A140" s="58" t="str">
        <f t="shared" si="2"/>
        <v>Colon16</v>
      </c>
      <c r="B140" t="s">
        <v>260</v>
      </c>
      <c r="C140" t="s">
        <v>4</v>
      </c>
      <c r="D140">
        <v>16</v>
      </c>
      <c r="E140" t="s">
        <v>190</v>
      </c>
      <c r="F140" t="s">
        <v>213</v>
      </c>
      <c r="G140">
        <v>3917</v>
      </c>
      <c r="H140">
        <v>3.1146289999999999</v>
      </c>
      <c r="I140">
        <v>2.777736</v>
      </c>
      <c r="J140">
        <v>3.9033190000000002</v>
      </c>
      <c r="K140">
        <v>2.476944</v>
      </c>
      <c r="L140">
        <v>4.2504359999999997</v>
      </c>
      <c r="M140">
        <v>3.342069</v>
      </c>
      <c r="N140" t="s">
        <v>243</v>
      </c>
      <c r="O140" t="s">
        <v>243</v>
      </c>
    </row>
    <row r="141" spans="1:15" x14ac:dyDescent="0.25">
      <c r="A141" s="58" t="str">
        <f t="shared" si="2"/>
        <v>Colon17</v>
      </c>
      <c r="B141" t="s">
        <v>260</v>
      </c>
      <c r="C141" t="s">
        <v>4</v>
      </c>
      <c r="D141">
        <v>17</v>
      </c>
      <c r="E141" t="s">
        <v>201</v>
      </c>
      <c r="F141" t="s">
        <v>184</v>
      </c>
      <c r="G141">
        <v>4118</v>
      </c>
      <c r="H141">
        <v>2.8411849999999998</v>
      </c>
      <c r="I141">
        <v>2.7919939999999999</v>
      </c>
      <c r="J141">
        <v>3.8895710000000001</v>
      </c>
      <c r="K141">
        <v>2.4973969999999999</v>
      </c>
      <c r="L141">
        <v>4.2269069999999997</v>
      </c>
      <c r="M141">
        <v>3.342069</v>
      </c>
      <c r="N141" t="s">
        <v>243</v>
      </c>
      <c r="O141" t="s">
        <v>243</v>
      </c>
    </row>
    <row r="142" spans="1:15" x14ac:dyDescent="0.25">
      <c r="A142" s="58" t="str">
        <f t="shared" si="2"/>
        <v>Colon18</v>
      </c>
      <c r="B142" t="s">
        <v>260</v>
      </c>
      <c r="C142" t="s">
        <v>4</v>
      </c>
      <c r="D142">
        <v>18</v>
      </c>
      <c r="E142" t="s">
        <v>200</v>
      </c>
      <c r="F142" t="s">
        <v>220</v>
      </c>
      <c r="G142">
        <v>4339</v>
      </c>
      <c r="H142">
        <v>3.1574089999999999</v>
      </c>
      <c r="I142">
        <v>2.8058879999999999</v>
      </c>
      <c r="J142">
        <v>3.8754629999999999</v>
      </c>
      <c r="K142">
        <v>2.5183840000000002</v>
      </c>
      <c r="L142">
        <v>4.2041279999999999</v>
      </c>
      <c r="M142">
        <v>3.342069</v>
      </c>
      <c r="N142" t="s">
        <v>243</v>
      </c>
      <c r="O142" t="s">
        <v>243</v>
      </c>
    </row>
    <row r="143" spans="1:15" x14ac:dyDescent="0.25">
      <c r="A143" s="58" t="str">
        <f t="shared" si="2"/>
        <v>Colon19</v>
      </c>
      <c r="B143" t="s">
        <v>260</v>
      </c>
      <c r="C143" t="s">
        <v>4</v>
      </c>
      <c r="D143">
        <v>19</v>
      </c>
      <c r="G143">
        <v>4639</v>
      </c>
      <c r="I143">
        <v>2.8238919999999998</v>
      </c>
      <c r="J143">
        <v>3.8578199999999998</v>
      </c>
      <c r="K143">
        <v>2.5452219999999999</v>
      </c>
      <c r="L143">
        <v>4.1751480000000001</v>
      </c>
    </row>
    <row r="144" spans="1:15" x14ac:dyDescent="0.25">
      <c r="A144" s="58" t="str">
        <f t="shared" si="2"/>
        <v>Colon20</v>
      </c>
      <c r="B144" t="s">
        <v>260</v>
      </c>
      <c r="C144" t="s">
        <v>4</v>
      </c>
      <c r="D144">
        <v>20</v>
      </c>
      <c r="E144" t="s">
        <v>197</v>
      </c>
      <c r="F144" t="s">
        <v>221</v>
      </c>
      <c r="G144">
        <v>4640</v>
      </c>
      <c r="H144">
        <v>2.6508620000000001</v>
      </c>
      <c r="I144">
        <v>2.823896</v>
      </c>
      <c r="J144">
        <v>3.8577089999999998</v>
      </c>
      <c r="K144">
        <v>2.5452379999999999</v>
      </c>
      <c r="L144">
        <v>4.17502</v>
      </c>
      <c r="M144">
        <v>3.342069</v>
      </c>
      <c r="N144" t="s">
        <v>244</v>
      </c>
      <c r="O144" t="s">
        <v>243</v>
      </c>
    </row>
    <row r="145" spans="1:15" x14ac:dyDescent="0.25">
      <c r="A145" s="58" t="str">
        <f t="shared" si="2"/>
        <v>Colon21</v>
      </c>
      <c r="B145" t="s">
        <v>260</v>
      </c>
      <c r="C145" t="s">
        <v>4</v>
      </c>
      <c r="D145">
        <v>21</v>
      </c>
      <c r="E145" t="s">
        <v>202</v>
      </c>
      <c r="F145" t="s">
        <v>219</v>
      </c>
      <c r="G145">
        <v>4775</v>
      </c>
      <c r="H145">
        <v>2.6387429999999998</v>
      </c>
      <c r="I145">
        <v>2.8310710000000001</v>
      </c>
      <c r="J145">
        <v>3.8505799999999999</v>
      </c>
      <c r="K145">
        <v>2.5563910000000001</v>
      </c>
      <c r="L145">
        <v>4.1628530000000001</v>
      </c>
      <c r="M145">
        <v>3.342069</v>
      </c>
      <c r="N145" t="s">
        <v>244</v>
      </c>
      <c r="O145" t="s">
        <v>243</v>
      </c>
    </row>
    <row r="146" spans="1:15" x14ac:dyDescent="0.25">
      <c r="A146" s="58" t="str">
        <f t="shared" si="2"/>
        <v>Colon22</v>
      </c>
      <c r="B146" t="s">
        <v>260</v>
      </c>
      <c r="C146" t="s">
        <v>4</v>
      </c>
      <c r="D146">
        <v>22</v>
      </c>
      <c r="G146">
        <v>5399</v>
      </c>
      <c r="I146">
        <v>2.8614380000000001</v>
      </c>
      <c r="J146">
        <v>3.820462</v>
      </c>
      <c r="K146">
        <v>2.6017109999999999</v>
      </c>
      <c r="L146">
        <v>4.112749</v>
      </c>
    </row>
    <row r="147" spans="1:15" x14ac:dyDescent="0.25">
      <c r="A147" s="58" t="str">
        <f t="shared" si="2"/>
        <v>Colon23</v>
      </c>
      <c r="B147" t="s">
        <v>260</v>
      </c>
      <c r="C147" t="s">
        <v>4</v>
      </c>
      <c r="D147">
        <v>23</v>
      </c>
      <c r="E147" t="s">
        <v>193</v>
      </c>
      <c r="F147" t="s">
        <v>173</v>
      </c>
      <c r="G147">
        <v>5738</v>
      </c>
      <c r="H147">
        <v>3.9909379999999999</v>
      </c>
      <c r="I147">
        <v>2.8761700000000001</v>
      </c>
      <c r="J147">
        <v>3.8062</v>
      </c>
      <c r="K147">
        <v>2.6234630000000001</v>
      </c>
      <c r="L147">
        <v>4.0895700000000001</v>
      </c>
      <c r="M147">
        <v>3.342069</v>
      </c>
      <c r="N147" t="s">
        <v>253</v>
      </c>
      <c r="O147" t="s">
        <v>243</v>
      </c>
    </row>
    <row r="148" spans="1:15" x14ac:dyDescent="0.25">
      <c r="A148" s="58" t="str">
        <f t="shared" si="2"/>
        <v>Colon24</v>
      </c>
      <c r="B148" t="s">
        <v>260</v>
      </c>
      <c r="C148" t="s">
        <v>4</v>
      </c>
      <c r="D148">
        <v>24</v>
      </c>
      <c r="G148">
        <v>6159</v>
      </c>
      <c r="I148">
        <v>2.8922979999999998</v>
      </c>
      <c r="J148">
        <v>3.7900900000000002</v>
      </c>
      <c r="K148">
        <v>2.6482420000000002</v>
      </c>
      <c r="L148">
        <v>4.0630090000000001</v>
      </c>
    </row>
    <row r="149" spans="1:15" x14ac:dyDescent="0.25">
      <c r="A149" s="58" t="str">
        <f t="shared" si="2"/>
        <v>Colon25</v>
      </c>
      <c r="B149" t="s">
        <v>260</v>
      </c>
      <c r="C149" t="s">
        <v>4</v>
      </c>
      <c r="D149">
        <v>25</v>
      </c>
      <c r="G149">
        <v>6919</v>
      </c>
      <c r="I149">
        <v>2.917783</v>
      </c>
      <c r="J149">
        <v>3.764815</v>
      </c>
      <c r="K149">
        <v>2.6867070000000002</v>
      </c>
      <c r="L149">
        <v>4.021579</v>
      </c>
    </row>
    <row r="150" spans="1:15" x14ac:dyDescent="0.25">
      <c r="A150" s="58" t="str">
        <f t="shared" si="2"/>
        <v>Colon26</v>
      </c>
      <c r="B150" t="s">
        <v>260</v>
      </c>
      <c r="C150" t="s">
        <v>4</v>
      </c>
      <c r="D150">
        <v>26</v>
      </c>
      <c r="G150">
        <v>7679</v>
      </c>
      <c r="I150">
        <v>2.939276</v>
      </c>
      <c r="J150">
        <v>3.7433800000000002</v>
      </c>
      <c r="K150">
        <v>2.7192949999999998</v>
      </c>
      <c r="L150">
        <v>3.986415</v>
      </c>
    </row>
    <row r="151" spans="1:15" x14ac:dyDescent="0.25">
      <c r="A151" s="58" t="str">
        <f t="shared" si="2"/>
        <v>Colon27</v>
      </c>
      <c r="B151" t="s">
        <v>260</v>
      </c>
      <c r="C151" t="s">
        <v>4</v>
      </c>
      <c r="D151">
        <v>27</v>
      </c>
      <c r="E151" t="s">
        <v>192</v>
      </c>
      <c r="F151" t="s">
        <v>185</v>
      </c>
      <c r="G151">
        <v>8251</v>
      </c>
      <c r="H151">
        <v>2.920858</v>
      </c>
      <c r="I151">
        <v>2.9535130000000001</v>
      </c>
      <c r="J151">
        <v>3.7292169999999998</v>
      </c>
      <c r="K151">
        <v>2.7408990000000002</v>
      </c>
      <c r="L151">
        <v>3.963228</v>
      </c>
      <c r="M151">
        <v>3.342069</v>
      </c>
      <c r="N151" t="s">
        <v>244</v>
      </c>
      <c r="O151" t="s">
        <v>243</v>
      </c>
    </row>
    <row r="152" spans="1:15" x14ac:dyDescent="0.25">
      <c r="A152" s="58" t="str">
        <f t="shared" si="2"/>
        <v>Colon28</v>
      </c>
      <c r="B152" t="s">
        <v>260</v>
      </c>
      <c r="C152" t="s">
        <v>4</v>
      </c>
      <c r="D152">
        <v>28</v>
      </c>
      <c r="G152">
        <v>8439</v>
      </c>
      <c r="I152">
        <v>2.9578549999999999</v>
      </c>
      <c r="J152">
        <v>3.7248939999999999</v>
      </c>
      <c r="K152">
        <v>2.7475420000000002</v>
      </c>
      <c r="L152">
        <v>3.9562840000000001</v>
      </c>
    </row>
    <row r="153" spans="1:15" x14ac:dyDescent="0.25">
      <c r="A153" s="58" t="str">
        <f t="shared" si="2"/>
        <v>Colon29</v>
      </c>
      <c r="B153" t="s">
        <v>260</v>
      </c>
      <c r="C153" t="s">
        <v>4</v>
      </c>
      <c r="D153">
        <v>29</v>
      </c>
      <c r="G153">
        <v>9199</v>
      </c>
      <c r="I153">
        <v>2.9740980000000001</v>
      </c>
      <c r="J153">
        <v>3.70871</v>
      </c>
      <c r="K153">
        <v>2.772303</v>
      </c>
      <c r="L153">
        <v>3.9301080000000002</v>
      </c>
    </row>
    <row r="154" spans="1:15" x14ac:dyDescent="0.25">
      <c r="A154" s="58" t="str">
        <f t="shared" si="2"/>
        <v>Colon30</v>
      </c>
      <c r="B154" t="s">
        <v>260</v>
      </c>
      <c r="C154" t="s">
        <v>4</v>
      </c>
      <c r="D154">
        <v>30</v>
      </c>
      <c r="E154" t="s">
        <v>194</v>
      </c>
      <c r="F154" t="s">
        <v>174</v>
      </c>
      <c r="G154">
        <v>9255</v>
      </c>
      <c r="H154">
        <v>3.1442459999999999</v>
      </c>
      <c r="I154">
        <v>2.9752209999999999</v>
      </c>
      <c r="J154">
        <v>3.7075900000000002</v>
      </c>
      <c r="K154">
        <v>2.7738239999999998</v>
      </c>
      <c r="L154">
        <v>3.9282970000000001</v>
      </c>
      <c r="M154">
        <v>3.342069</v>
      </c>
      <c r="N154" t="s">
        <v>243</v>
      </c>
      <c r="O154" t="s">
        <v>243</v>
      </c>
    </row>
    <row r="155" spans="1:15" x14ac:dyDescent="0.25">
      <c r="A155" s="58" t="str">
        <f t="shared" si="2"/>
        <v>Colon31</v>
      </c>
      <c r="B155" t="s">
        <v>260</v>
      </c>
      <c r="C155" t="s">
        <v>4</v>
      </c>
      <c r="D155">
        <v>31</v>
      </c>
      <c r="G155">
        <v>9959</v>
      </c>
      <c r="I155">
        <v>2.9884490000000001</v>
      </c>
      <c r="J155">
        <v>3.6944319999999999</v>
      </c>
      <c r="K155">
        <v>2.7939620000000001</v>
      </c>
      <c r="L155">
        <v>3.9067400000000001</v>
      </c>
    </row>
    <row r="156" spans="1:15" x14ac:dyDescent="0.25">
      <c r="A156" s="58" t="str">
        <f t="shared" si="2"/>
        <v>Hypopharynx1</v>
      </c>
      <c r="B156" t="s">
        <v>260</v>
      </c>
      <c r="C156" t="s">
        <v>17</v>
      </c>
      <c r="D156">
        <v>1</v>
      </c>
      <c r="G156">
        <v>31</v>
      </c>
      <c r="I156">
        <v>52.450539999999997</v>
      </c>
      <c r="J156">
        <v>84.599810000000005</v>
      </c>
      <c r="K156">
        <v>42.396030000000003</v>
      </c>
      <c r="L156">
        <v>92.295680000000004</v>
      </c>
    </row>
    <row r="157" spans="1:15" x14ac:dyDescent="0.25">
      <c r="A157" s="58" t="str">
        <f t="shared" si="2"/>
        <v>Hypopharynx2</v>
      </c>
      <c r="B157" t="s">
        <v>260</v>
      </c>
      <c r="C157" t="s">
        <v>17</v>
      </c>
      <c r="D157">
        <v>2</v>
      </c>
      <c r="E157" t="s">
        <v>195</v>
      </c>
      <c r="F157" t="s">
        <v>181</v>
      </c>
      <c r="G157">
        <v>33</v>
      </c>
      <c r="H157">
        <v>93.939390000000003</v>
      </c>
      <c r="I157">
        <v>53.04701</v>
      </c>
      <c r="J157">
        <v>84.261039999999994</v>
      </c>
      <c r="K157">
        <v>43.242469999999997</v>
      </c>
      <c r="L157">
        <v>91.437179999999998</v>
      </c>
      <c r="M157">
        <v>70.80386</v>
      </c>
      <c r="N157" t="s">
        <v>253</v>
      </c>
      <c r="O157" t="s">
        <v>253</v>
      </c>
    </row>
    <row r="158" spans="1:15" x14ac:dyDescent="0.25">
      <c r="A158" s="58" t="str">
        <f t="shared" si="2"/>
        <v>Hypopharynx3</v>
      </c>
      <c r="B158" t="s">
        <v>260</v>
      </c>
      <c r="C158" t="s">
        <v>17</v>
      </c>
      <c r="D158">
        <v>3</v>
      </c>
      <c r="E158" t="s">
        <v>189</v>
      </c>
      <c r="F158" t="s">
        <v>214</v>
      </c>
      <c r="G158">
        <v>36</v>
      </c>
      <c r="H158">
        <v>80.55556</v>
      </c>
      <c r="I158">
        <v>53.899810000000002</v>
      </c>
      <c r="J158">
        <v>83.686189999999996</v>
      </c>
      <c r="K158">
        <v>44.700220000000002</v>
      </c>
      <c r="L158">
        <v>90.961759999999998</v>
      </c>
      <c r="M158">
        <v>70.80386</v>
      </c>
      <c r="N158" t="s">
        <v>243</v>
      </c>
      <c r="O158" t="s">
        <v>243</v>
      </c>
    </row>
    <row r="159" spans="1:15" x14ac:dyDescent="0.25">
      <c r="A159" s="58" t="str">
        <f t="shared" si="2"/>
        <v>Hypopharynx4</v>
      </c>
      <c r="B159" t="s">
        <v>260</v>
      </c>
      <c r="C159" t="s">
        <v>17</v>
      </c>
      <c r="D159">
        <v>4</v>
      </c>
      <c r="E159" t="s">
        <v>203</v>
      </c>
      <c r="F159" t="s">
        <v>216</v>
      </c>
      <c r="G159">
        <v>47</v>
      </c>
      <c r="H159">
        <v>76.595740000000006</v>
      </c>
      <c r="I159">
        <v>56.243119999999998</v>
      </c>
      <c r="J159">
        <v>82.381979999999999</v>
      </c>
      <c r="K159">
        <v>48.112830000000002</v>
      </c>
      <c r="L159">
        <v>88.820300000000003</v>
      </c>
      <c r="M159">
        <v>70.80386</v>
      </c>
      <c r="N159" t="s">
        <v>243</v>
      </c>
      <c r="O159" t="s">
        <v>243</v>
      </c>
    </row>
    <row r="160" spans="1:15" x14ac:dyDescent="0.25">
      <c r="A160" s="58" t="str">
        <f t="shared" si="2"/>
        <v>Hypopharynx5</v>
      </c>
      <c r="B160" t="s">
        <v>260</v>
      </c>
      <c r="C160" t="s">
        <v>17</v>
      </c>
      <c r="D160">
        <v>5</v>
      </c>
      <c r="E160" t="s">
        <v>198</v>
      </c>
      <c r="F160" t="s">
        <v>183</v>
      </c>
      <c r="G160">
        <v>49</v>
      </c>
      <c r="H160">
        <v>75.510199999999998</v>
      </c>
      <c r="I160">
        <v>56.619450000000001</v>
      </c>
      <c r="J160">
        <v>82.142189999999999</v>
      </c>
      <c r="K160">
        <v>48.746960000000001</v>
      </c>
      <c r="L160">
        <v>88.484790000000004</v>
      </c>
      <c r="M160">
        <v>70.80386</v>
      </c>
      <c r="N160" t="s">
        <v>243</v>
      </c>
      <c r="O160" t="s">
        <v>243</v>
      </c>
    </row>
    <row r="161" spans="1:15" x14ac:dyDescent="0.25">
      <c r="A161" s="58" t="str">
        <f t="shared" si="2"/>
        <v>Hypopharynx6</v>
      </c>
      <c r="B161" t="s">
        <v>260</v>
      </c>
      <c r="C161" t="s">
        <v>17</v>
      </c>
      <c r="D161">
        <v>6</v>
      </c>
      <c r="E161" t="s">
        <v>199</v>
      </c>
      <c r="F161" t="s">
        <v>179</v>
      </c>
      <c r="G161">
        <v>49</v>
      </c>
      <c r="H161">
        <v>73.469390000000004</v>
      </c>
      <c r="I161">
        <v>56.619450000000001</v>
      </c>
      <c r="J161">
        <v>82.142189999999999</v>
      </c>
      <c r="K161">
        <v>48.746960000000001</v>
      </c>
      <c r="L161">
        <v>88.484790000000004</v>
      </c>
      <c r="M161">
        <v>70.80386</v>
      </c>
      <c r="N161" t="s">
        <v>243</v>
      </c>
      <c r="O161" t="s">
        <v>243</v>
      </c>
    </row>
    <row r="162" spans="1:15" x14ac:dyDescent="0.25">
      <c r="A162" s="58" t="str">
        <f t="shared" si="2"/>
        <v>Hypopharynx7</v>
      </c>
      <c r="B162" t="s">
        <v>260</v>
      </c>
      <c r="C162" t="s">
        <v>17</v>
      </c>
      <c r="D162">
        <v>7</v>
      </c>
      <c r="G162">
        <v>51</v>
      </c>
      <c r="I162">
        <v>56.989719999999998</v>
      </c>
      <c r="J162">
        <v>81.947460000000007</v>
      </c>
      <c r="K162">
        <v>49.199669999999998</v>
      </c>
      <c r="L162">
        <v>88.070480000000003</v>
      </c>
    </row>
    <row r="163" spans="1:15" x14ac:dyDescent="0.25">
      <c r="A163" s="58" t="str">
        <f t="shared" si="2"/>
        <v>Hypopharynx8</v>
      </c>
      <c r="B163" t="s">
        <v>260</v>
      </c>
      <c r="C163" t="s">
        <v>17</v>
      </c>
      <c r="D163">
        <v>8</v>
      </c>
      <c r="E163" t="s">
        <v>196</v>
      </c>
      <c r="F163" t="s">
        <v>215</v>
      </c>
      <c r="G163">
        <v>52</v>
      </c>
      <c r="H163">
        <v>80.769229999999993</v>
      </c>
      <c r="I163">
        <v>57.059159999999999</v>
      </c>
      <c r="J163">
        <v>81.894999999999996</v>
      </c>
      <c r="K163">
        <v>49.340899999999998</v>
      </c>
      <c r="L163">
        <v>88.037700000000001</v>
      </c>
      <c r="M163">
        <v>70.80386</v>
      </c>
      <c r="N163" t="s">
        <v>243</v>
      </c>
      <c r="O163" t="s">
        <v>243</v>
      </c>
    </row>
    <row r="164" spans="1:15" x14ac:dyDescent="0.25">
      <c r="A164" s="58" t="str">
        <f t="shared" si="2"/>
        <v>Hypopharynx9</v>
      </c>
      <c r="B164" t="s">
        <v>260</v>
      </c>
      <c r="C164" t="s">
        <v>17</v>
      </c>
      <c r="D164">
        <v>9</v>
      </c>
      <c r="E164" t="s">
        <v>191</v>
      </c>
      <c r="F164" t="s">
        <v>245</v>
      </c>
      <c r="G164">
        <v>56</v>
      </c>
      <c r="H164">
        <v>62.5</v>
      </c>
      <c r="I164">
        <v>57.610999999999997</v>
      </c>
      <c r="J164">
        <v>81.526430000000005</v>
      </c>
      <c r="K164">
        <v>50.236750000000001</v>
      </c>
      <c r="L164">
        <v>87.380920000000003</v>
      </c>
      <c r="M164">
        <v>70.80386</v>
      </c>
      <c r="N164" t="s">
        <v>243</v>
      </c>
      <c r="O164" t="s">
        <v>243</v>
      </c>
    </row>
    <row r="165" spans="1:15" x14ac:dyDescent="0.25">
      <c r="A165" s="58" t="str">
        <f t="shared" si="2"/>
        <v>Hypopharynx10</v>
      </c>
      <c r="B165" t="s">
        <v>260</v>
      </c>
      <c r="C165" t="s">
        <v>17</v>
      </c>
      <c r="D165">
        <v>10</v>
      </c>
      <c r="E165" t="s">
        <v>197</v>
      </c>
      <c r="F165" t="s">
        <v>221</v>
      </c>
      <c r="G165">
        <v>58</v>
      </c>
      <c r="H165">
        <v>72.413799999999995</v>
      </c>
      <c r="I165">
        <v>57.8459</v>
      </c>
      <c r="J165">
        <v>81.297650000000004</v>
      </c>
      <c r="K165">
        <v>50.554040000000001</v>
      </c>
      <c r="L165">
        <v>87.283100000000005</v>
      </c>
      <c r="M165">
        <v>70.80386</v>
      </c>
      <c r="N165" t="s">
        <v>243</v>
      </c>
      <c r="O165" t="s">
        <v>243</v>
      </c>
    </row>
    <row r="166" spans="1:15" x14ac:dyDescent="0.25">
      <c r="A166" s="58" t="str">
        <f t="shared" si="2"/>
        <v>Hypopharynx11</v>
      </c>
      <c r="B166" t="s">
        <v>260</v>
      </c>
      <c r="C166" t="s">
        <v>17</v>
      </c>
      <c r="D166">
        <v>11</v>
      </c>
      <c r="E166" t="s">
        <v>200</v>
      </c>
      <c r="F166" t="s">
        <v>220</v>
      </c>
      <c r="G166">
        <v>70</v>
      </c>
      <c r="H166">
        <v>65.714290000000005</v>
      </c>
      <c r="I166">
        <v>59.115729999999999</v>
      </c>
      <c r="J166">
        <v>80.493889999999993</v>
      </c>
      <c r="K166">
        <v>52.56183</v>
      </c>
      <c r="L166">
        <v>85.855930000000001</v>
      </c>
      <c r="M166">
        <v>70.80386</v>
      </c>
      <c r="N166" t="s">
        <v>243</v>
      </c>
      <c r="O166" t="s">
        <v>243</v>
      </c>
    </row>
    <row r="167" spans="1:15" x14ac:dyDescent="0.25">
      <c r="A167" s="58" t="str">
        <f t="shared" si="2"/>
        <v>Hypopharynx12</v>
      </c>
      <c r="B167" t="s">
        <v>260</v>
      </c>
      <c r="C167" t="s">
        <v>17</v>
      </c>
      <c r="D167">
        <v>12</v>
      </c>
      <c r="G167">
        <v>71</v>
      </c>
      <c r="I167">
        <v>59.262210000000003</v>
      </c>
      <c r="J167">
        <v>80.369060000000005</v>
      </c>
      <c r="K167">
        <v>52.646410000000003</v>
      </c>
      <c r="L167">
        <v>85.784490000000005</v>
      </c>
    </row>
    <row r="168" spans="1:15" x14ac:dyDescent="0.25">
      <c r="A168" s="58" t="str">
        <f t="shared" si="2"/>
        <v>Hypopharynx13</v>
      </c>
      <c r="B168" t="s">
        <v>260</v>
      </c>
      <c r="C168" t="s">
        <v>17</v>
      </c>
      <c r="D168">
        <v>13</v>
      </c>
      <c r="E168" t="s">
        <v>188</v>
      </c>
      <c r="F168" t="s">
        <v>300</v>
      </c>
      <c r="G168">
        <v>75</v>
      </c>
      <c r="H168">
        <v>73.333340000000007</v>
      </c>
      <c r="I168">
        <v>59.556649999999998</v>
      </c>
      <c r="J168">
        <v>80.151719999999997</v>
      </c>
      <c r="K168">
        <v>53.27805</v>
      </c>
      <c r="L168">
        <v>85.382900000000006</v>
      </c>
      <c r="M168">
        <v>70.80386</v>
      </c>
      <c r="N168" t="s">
        <v>243</v>
      </c>
      <c r="O168" t="s">
        <v>243</v>
      </c>
    </row>
    <row r="169" spans="1:15" x14ac:dyDescent="0.25">
      <c r="A169" s="58" t="str">
        <f t="shared" si="2"/>
        <v>Hypopharynx14</v>
      </c>
      <c r="B169" t="s">
        <v>260</v>
      </c>
      <c r="C169" t="s">
        <v>17</v>
      </c>
      <c r="D169">
        <v>14</v>
      </c>
      <c r="E169" t="s">
        <v>205</v>
      </c>
      <c r="F169" t="s">
        <v>303</v>
      </c>
      <c r="G169">
        <v>82</v>
      </c>
      <c r="H169">
        <v>65.853660000000005</v>
      </c>
      <c r="I169">
        <v>60.08952</v>
      </c>
      <c r="J169">
        <v>79.830799999999996</v>
      </c>
      <c r="K169">
        <v>54.01052</v>
      </c>
      <c r="L169">
        <v>84.934250000000006</v>
      </c>
      <c r="M169">
        <v>70.80386</v>
      </c>
      <c r="N169" t="s">
        <v>243</v>
      </c>
      <c r="O169" t="s">
        <v>243</v>
      </c>
    </row>
    <row r="170" spans="1:15" x14ac:dyDescent="0.25">
      <c r="A170" s="58" t="str">
        <f t="shared" si="2"/>
        <v>Hypopharynx15</v>
      </c>
      <c r="B170" t="s">
        <v>260</v>
      </c>
      <c r="C170" t="s">
        <v>17</v>
      </c>
      <c r="D170">
        <v>15</v>
      </c>
      <c r="E170" t="s">
        <v>206</v>
      </c>
      <c r="F170" t="s">
        <v>304</v>
      </c>
      <c r="G170">
        <v>82</v>
      </c>
      <c r="H170">
        <v>76.829269999999994</v>
      </c>
      <c r="I170">
        <v>60.08952</v>
      </c>
      <c r="J170">
        <v>79.830799999999996</v>
      </c>
      <c r="K170">
        <v>54.01052</v>
      </c>
      <c r="L170">
        <v>84.934250000000006</v>
      </c>
      <c r="M170">
        <v>70.80386</v>
      </c>
      <c r="N170" t="s">
        <v>243</v>
      </c>
      <c r="O170" t="s">
        <v>243</v>
      </c>
    </row>
    <row r="171" spans="1:15" x14ac:dyDescent="0.25">
      <c r="A171" s="58" t="str">
        <f t="shared" si="2"/>
        <v>Hypopharynx16</v>
      </c>
      <c r="B171" t="s">
        <v>260</v>
      </c>
      <c r="C171" t="s">
        <v>17</v>
      </c>
      <c r="D171">
        <v>16</v>
      </c>
      <c r="E171" t="s">
        <v>201</v>
      </c>
      <c r="F171" t="s">
        <v>184</v>
      </c>
      <c r="G171">
        <v>87</v>
      </c>
      <c r="H171">
        <v>64.367810000000006</v>
      </c>
      <c r="I171">
        <v>60.418970000000002</v>
      </c>
      <c r="J171">
        <v>79.566249999999997</v>
      </c>
      <c r="K171">
        <v>54.524349999999998</v>
      </c>
      <c r="L171">
        <v>84.566450000000003</v>
      </c>
      <c r="M171">
        <v>70.80386</v>
      </c>
      <c r="N171" t="s">
        <v>243</v>
      </c>
      <c r="O171" t="s">
        <v>243</v>
      </c>
    </row>
    <row r="172" spans="1:15" x14ac:dyDescent="0.25">
      <c r="A172" s="58" t="str">
        <f t="shared" si="2"/>
        <v>Hypopharynx17</v>
      </c>
      <c r="B172" t="s">
        <v>260</v>
      </c>
      <c r="C172" t="s">
        <v>17</v>
      </c>
      <c r="D172">
        <v>17</v>
      </c>
      <c r="G172">
        <v>91</v>
      </c>
      <c r="I172">
        <v>60.682470000000002</v>
      </c>
      <c r="J172">
        <v>79.391909999999996</v>
      </c>
      <c r="K172">
        <v>54.986759999999997</v>
      </c>
      <c r="L172">
        <v>84.280940000000001</v>
      </c>
    </row>
    <row r="173" spans="1:15" x14ac:dyDescent="0.25">
      <c r="A173" s="58" t="str">
        <f t="shared" si="2"/>
        <v>Hypopharynx18</v>
      </c>
      <c r="B173" t="s">
        <v>260</v>
      </c>
      <c r="C173" t="s">
        <v>17</v>
      </c>
      <c r="D173">
        <v>18</v>
      </c>
      <c r="E173" t="s">
        <v>204</v>
      </c>
      <c r="F173" t="s">
        <v>207</v>
      </c>
      <c r="G173">
        <v>104</v>
      </c>
      <c r="H173">
        <v>83.653850000000006</v>
      </c>
      <c r="I173">
        <v>61.396940000000001</v>
      </c>
      <c r="J173">
        <v>78.845020000000005</v>
      </c>
      <c r="K173">
        <v>56.018610000000002</v>
      </c>
      <c r="L173">
        <v>83.470169999999996</v>
      </c>
      <c r="M173">
        <v>70.80386</v>
      </c>
      <c r="N173" t="s">
        <v>253</v>
      </c>
      <c r="O173" t="s">
        <v>253</v>
      </c>
    </row>
    <row r="174" spans="1:15" x14ac:dyDescent="0.25">
      <c r="A174" s="58" t="str">
        <f t="shared" si="2"/>
        <v>Hypopharynx19</v>
      </c>
      <c r="B174" t="s">
        <v>260</v>
      </c>
      <c r="C174" t="s">
        <v>17</v>
      </c>
      <c r="D174">
        <v>19</v>
      </c>
      <c r="E174" t="s">
        <v>193</v>
      </c>
      <c r="F174" t="s">
        <v>173</v>
      </c>
      <c r="G174">
        <v>106</v>
      </c>
      <c r="H174">
        <v>66.981129999999993</v>
      </c>
      <c r="I174">
        <v>61.485349999999997</v>
      </c>
      <c r="J174">
        <v>78.82687</v>
      </c>
      <c r="K174">
        <v>56.157470000000004</v>
      </c>
      <c r="L174">
        <v>83.37688</v>
      </c>
      <c r="M174">
        <v>70.80386</v>
      </c>
      <c r="N174" t="s">
        <v>243</v>
      </c>
      <c r="O174" t="s">
        <v>243</v>
      </c>
    </row>
    <row r="175" spans="1:15" x14ac:dyDescent="0.25">
      <c r="A175" s="58" t="str">
        <f t="shared" si="2"/>
        <v>Hypopharynx20</v>
      </c>
      <c r="B175" t="s">
        <v>260</v>
      </c>
      <c r="C175" t="s">
        <v>17</v>
      </c>
      <c r="D175">
        <v>20</v>
      </c>
      <c r="G175">
        <v>111</v>
      </c>
      <c r="I175">
        <v>61.695459999999997</v>
      </c>
      <c r="J175">
        <v>78.648340000000005</v>
      </c>
      <c r="K175">
        <v>56.533160000000002</v>
      </c>
      <c r="L175">
        <v>83.095950000000002</v>
      </c>
    </row>
    <row r="176" spans="1:15" x14ac:dyDescent="0.25">
      <c r="A176" s="58" t="str">
        <f t="shared" si="2"/>
        <v>Hypopharynx21</v>
      </c>
      <c r="B176" t="s">
        <v>260</v>
      </c>
      <c r="C176" t="s">
        <v>17</v>
      </c>
      <c r="D176">
        <v>21</v>
      </c>
      <c r="E176" t="s">
        <v>190</v>
      </c>
      <c r="F176" t="s">
        <v>213</v>
      </c>
      <c r="G176">
        <v>119</v>
      </c>
      <c r="H176">
        <v>72.268910000000005</v>
      </c>
      <c r="I176">
        <v>62.048769999999998</v>
      </c>
      <c r="J176">
        <v>78.399619999999999</v>
      </c>
      <c r="K176">
        <v>57.07685</v>
      </c>
      <c r="L176">
        <v>82.735150000000004</v>
      </c>
      <c r="M176">
        <v>70.80386</v>
      </c>
      <c r="N176" t="s">
        <v>243</v>
      </c>
      <c r="O176" t="s">
        <v>243</v>
      </c>
    </row>
    <row r="177" spans="1:15" x14ac:dyDescent="0.25">
      <c r="A177" s="58" t="str">
        <f t="shared" si="2"/>
        <v>Hypopharynx22</v>
      </c>
      <c r="B177" t="s">
        <v>260</v>
      </c>
      <c r="C177" t="s">
        <v>17</v>
      </c>
      <c r="D177">
        <v>22</v>
      </c>
      <c r="E177" t="s">
        <v>202</v>
      </c>
      <c r="F177" t="s">
        <v>219</v>
      </c>
      <c r="G177">
        <v>126</v>
      </c>
      <c r="H177">
        <v>69.841269999999994</v>
      </c>
      <c r="I177">
        <v>62.293480000000002</v>
      </c>
      <c r="J177">
        <v>78.208910000000003</v>
      </c>
      <c r="K177">
        <v>57.444099999999999</v>
      </c>
      <c r="L177">
        <v>82.404510000000002</v>
      </c>
      <c r="M177">
        <v>70.80386</v>
      </c>
      <c r="N177" t="s">
        <v>243</v>
      </c>
      <c r="O177" t="s">
        <v>243</v>
      </c>
    </row>
    <row r="178" spans="1:15" x14ac:dyDescent="0.25">
      <c r="A178" s="58" t="str">
        <f t="shared" si="2"/>
        <v>Hypopharynx23</v>
      </c>
      <c r="B178" t="s">
        <v>260</v>
      </c>
      <c r="C178" t="s">
        <v>17</v>
      </c>
      <c r="D178">
        <v>23</v>
      </c>
      <c r="G178">
        <v>131</v>
      </c>
      <c r="I178">
        <v>62.487490000000001</v>
      </c>
      <c r="J178">
        <v>78.066569999999999</v>
      </c>
      <c r="K178">
        <v>57.720660000000002</v>
      </c>
      <c r="L178">
        <v>82.215159999999997</v>
      </c>
    </row>
    <row r="179" spans="1:15" x14ac:dyDescent="0.25">
      <c r="A179" s="58" t="str">
        <f t="shared" si="2"/>
        <v>Hypopharynx24</v>
      </c>
      <c r="B179" t="s">
        <v>260</v>
      </c>
      <c r="C179" t="s">
        <v>17</v>
      </c>
      <c r="D179">
        <v>24</v>
      </c>
      <c r="E179" t="s">
        <v>194</v>
      </c>
      <c r="F179" t="s">
        <v>174</v>
      </c>
      <c r="G179">
        <v>147</v>
      </c>
      <c r="H179">
        <v>65.986400000000003</v>
      </c>
      <c r="I179">
        <v>62.965919999999997</v>
      </c>
      <c r="J179">
        <v>77.682100000000005</v>
      </c>
      <c r="K179">
        <v>58.528039999999997</v>
      </c>
      <c r="L179">
        <v>81.590999999999994</v>
      </c>
      <c r="M179">
        <v>70.80386</v>
      </c>
      <c r="N179" t="s">
        <v>243</v>
      </c>
      <c r="O179" t="s">
        <v>243</v>
      </c>
    </row>
    <row r="180" spans="1:15" x14ac:dyDescent="0.25">
      <c r="A180" s="58" t="str">
        <f t="shared" si="2"/>
        <v>Hypopharynx25</v>
      </c>
      <c r="B180" t="s">
        <v>260</v>
      </c>
      <c r="C180" t="s">
        <v>17</v>
      </c>
      <c r="D180">
        <v>25</v>
      </c>
      <c r="G180">
        <v>151</v>
      </c>
      <c r="I180">
        <v>63.0822</v>
      </c>
      <c r="J180">
        <v>77.594700000000003</v>
      </c>
      <c r="K180">
        <v>58.666519999999998</v>
      </c>
      <c r="L180">
        <v>81.448189999999997</v>
      </c>
    </row>
    <row r="181" spans="1:15" x14ac:dyDescent="0.25">
      <c r="A181" s="58" t="str">
        <f t="shared" si="2"/>
        <v>Hypopharynx26</v>
      </c>
      <c r="B181" t="s">
        <v>260</v>
      </c>
      <c r="C181" t="s">
        <v>17</v>
      </c>
      <c r="D181">
        <v>26</v>
      </c>
      <c r="G181">
        <v>171</v>
      </c>
      <c r="I181">
        <v>63.574829999999999</v>
      </c>
      <c r="J181">
        <v>77.199110000000005</v>
      </c>
      <c r="K181">
        <v>59.439349999999997</v>
      </c>
      <c r="L181">
        <v>80.885409999999993</v>
      </c>
    </row>
    <row r="182" spans="1:15" x14ac:dyDescent="0.25">
      <c r="A182" s="58" t="str">
        <f t="shared" si="2"/>
        <v>Hypopharynx27</v>
      </c>
      <c r="B182" t="s">
        <v>260</v>
      </c>
      <c r="C182" t="s">
        <v>17</v>
      </c>
      <c r="D182">
        <v>27</v>
      </c>
      <c r="E182" t="s">
        <v>192</v>
      </c>
      <c r="F182" t="s">
        <v>185</v>
      </c>
      <c r="G182">
        <v>177</v>
      </c>
      <c r="H182">
        <v>62.146889999999999</v>
      </c>
      <c r="I182">
        <v>63.707610000000003</v>
      </c>
      <c r="J182">
        <v>77.119799999999998</v>
      </c>
      <c r="K182">
        <v>59.64096</v>
      </c>
      <c r="L182">
        <v>80.71387</v>
      </c>
      <c r="M182">
        <v>70.80386</v>
      </c>
      <c r="N182" t="s">
        <v>244</v>
      </c>
      <c r="O182" t="s">
        <v>243</v>
      </c>
    </row>
    <row r="183" spans="1:15" x14ac:dyDescent="0.25">
      <c r="A183" s="58" t="str">
        <f t="shared" si="2"/>
        <v>Hypopharynx28</v>
      </c>
      <c r="B183" t="s">
        <v>260</v>
      </c>
      <c r="C183" t="s">
        <v>17</v>
      </c>
      <c r="D183">
        <v>28</v>
      </c>
      <c r="G183">
        <v>191</v>
      </c>
      <c r="I183">
        <v>63.986899999999999</v>
      </c>
      <c r="J183">
        <v>76.887230000000002</v>
      </c>
      <c r="K183">
        <v>60.088189999999997</v>
      </c>
      <c r="L183">
        <v>80.384619999999998</v>
      </c>
    </row>
    <row r="184" spans="1:15" x14ac:dyDescent="0.25">
      <c r="A184" s="58" t="str">
        <f t="shared" si="2"/>
        <v>Kidney1</v>
      </c>
      <c r="B184" t="s">
        <v>260</v>
      </c>
      <c r="C184" t="s">
        <v>6</v>
      </c>
      <c r="D184">
        <v>1</v>
      </c>
      <c r="G184">
        <v>677</v>
      </c>
      <c r="I184">
        <v>5.7185249999999996</v>
      </c>
      <c r="J184">
        <v>9.7450310000000009</v>
      </c>
      <c r="K184">
        <v>4.6816430000000002</v>
      </c>
      <c r="L184">
        <v>11.024710000000001</v>
      </c>
    </row>
    <row r="185" spans="1:15" x14ac:dyDescent="0.25">
      <c r="A185" s="58" t="str">
        <f t="shared" si="2"/>
        <v>Kidney2</v>
      </c>
      <c r="B185" t="s">
        <v>260</v>
      </c>
      <c r="C185" t="s">
        <v>6</v>
      </c>
      <c r="D185">
        <v>2</v>
      </c>
      <c r="E185" t="s">
        <v>195</v>
      </c>
      <c r="F185" t="s">
        <v>181</v>
      </c>
      <c r="G185">
        <v>707</v>
      </c>
      <c r="H185">
        <v>8.0622349999999994</v>
      </c>
      <c r="I185">
        <v>5.762677</v>
      </c>
      <c r="J185">
        <v>9.7065070000000002</v>
      </c>
      <c r="K185">
        <v>4.7434510000000003</v>
      </c>
      <c r="L185">
        <v>10.952450000000001</v>
      </c>
      <c r="M185">
        <v>7.7482600000000001</v>
      </c>
      <c r="N185" t="s">
        <v>243</v>
      </c>
      <c r="O185" t="s">
        <v>243</v>
      </c>
    </row>
    <row r="186" spans="1:15" x14ac:dyDescent="0.25">
      <c r="A186" s="58" t="str">
        <f t="shared" si="2"/>
        <v>Kidney3</v>
      </c>
      <c r="B186" t="s">
        <v>260</v>
      </c>
      <c r="C186" t="s">
        <v>6</v>
      </c>
      <c r="D186">
        <v>3</v>
      </c>
      <c r="G186">
        <v>977</v>
      </c>
      <c r="I186">
        <v>6.0612570000000003</v>
      </c>
      <c r="J186">
        <v>9.4131680000000006</v>
      </c>
      <c r="K186">
        <v>5.1790589999999996</v>
      </c>
      <c r="L186">
        <v>10.460330000000001</v>
      </c>
    </row>
    <row r="187" spans="1:15" x14ac:dyDescent="0.25">
      <c r="A187" s="58" t="str">
        <f t="shared" si="2"/>
        <v>Kidney4</v>
      </c>
      <c r="B187" t="s">
        <v>260</v>
      </c>
      <c r="C187" t="s">
        <v>6</v>
      </c>
      <c r="D187">
        <v>4</v>
      </c>
      <c r="E187" t="s">
        <v>189</v>
      </c>
      <c r="F187" t="s">
        <v>214</v>
      </c>
      <c r="G187">
        <v>981</v>
      </c>
      <c r="H187">
        <v>6.9317019999999996</v>
      </c>
      <c r="I187">
        <v>6.0637980000000002</v>
      </c>
      <c r="J187">
        <v>9.4118779999999997</v>
      </c>
      <c r="K187">
        <v>5.1870839999999996</v>
      </c>
      <c r="L187">
        <v>10.45636</v>
      </c>
      <c r="M187">
        <v>7.7482600000000001</v>
      </c>
      <c r="N187" t="s">
        <v>243</v>
      </c>
      <c r="O187" t="s">
        <v>243</v>
      </c>
    </row>
    <row r="188" spans="1:15" x14ac:dyDescent="0.25">
      <c r="A188" s="58" t="str">
        <f t="shared" si="2"/>
        <v>Kidney5</v>
      </c>
      <c r="B188" t="s">
        <v>260</v>
      </c>
      <c r="C188" t="s">
        <v>6</v>
      </c>
      <c r="D188">
        <v>5</v>
      </c>
      <c r="E188" t="s">
        <v>203</v>
      </c>
      <c r="F188" t="s">
        <v>216</v>
      </c>
      <c r="G188">
        <v>1095</v>
      </c>
      <c r="H188">
        <v>9.4977169999999997</v>
      </c>
      <c r="I188">
        <v>6.1546269999999996</v>
      </c>
      <c r="J188">
        <v>9.3218789999999991</v>
      </c>
      <c r="K188">
        <v>5.3182210000000003</v>
      </c>
      <c r="L188">
        <v>10.30635</v>
      </c>
      <c r="M188">
        <v>7.7482600000000001</v>
      </c>
      <c r="N188" t="s">
        <v>253</v>
      </c>
      <c r="O188" t="s">
        <v>243</v>
      </c>
    </row>
    <row r="189" spans="1:15" x14ac:dyDescent="0.25">
      <c r="A189" s="58" t="str">
        <f t="shared" si="2"/>
        <v>Kidney6</v>
      </c>
      <c r="B189" t="s">
        <v>260</v>
      </c>
      <c r="C189" t="s">
        <v>6</v>
      </c>
      <c r="D189">
        <v>6</v>
      </c>
      <c r="E189" t="s">
        <v>196</v>
      </c>
      <c r="F189" t="s">
        <v>215</v>
      </c>
      <c r="G189">
        <v>1180</v>
      </c>
      <c r="H189">
        <v>8.7288130000000006</v>
      </c>
      <c r="I189">
        <v>6.2136699999999996</v>
      </c>
      <c r="J189">
        <v>9.2658509999999996</v>
      </c>
      <c r="K189">
        <v>5.4054219999999997</v>
      </c>
      <c r="L189">
        <v>10.21195</v>
      </c>
      <c r="M189">
        <v>7.7482600000000001</v>
      </c>
      <c r="N189" t="s">
        <v>243</v>
      </c>
      <c r="O189" t="s">
        <v>243</v>
      </c>
    </row>
    <row r="190" spans="1:15" x14ac:dyDescent="0.25">
      <c r="A190" s="58" t="str">
        <f t="shared" si="2"/>
        <v>Kidney7</v>
      </c>
      <c r="B190" t="s">
        <v>260</v>
      </c>
      <c r="C190" t="s">
        <v>6</v>
      </c>
      <c r="D190">
        <v>7</v>
      </c>
      <c r="E190" t="s">
        <v>198</v>
      </c>
      <c r="F190" t="s">
        <v>183</v>
      </c>
      <c r="G190">
        <v>1212</v>
      </c>
      <c r="H190">
        <v>6.765676</v>
      </c>
      <c r="I190">
        <v>6.2339830000000003</v>
      </c>
      <c r="J190">
        <v>9.2442589999999996</v>
      </c>
      <c r="K190">
        <v>5.4367799999999997</v>
      </c>
      <c r="L190">
        <v>10.178129999999999</v>
      </c>
      <c r="M190">
        <v>7.7482600000000001</v>
      </c>
      <c r="N190" t="s">
        <v>243</v>
      </c>
      <c r="O190" t="s">
        <v>243</v>
      </c>
    </row>
    <row r="191" spans="1:15" x14ac:dyDescent="0.25">
      <c r="A191" s="58" t="str">
        <f t="shared" si="2"/>
        <v>Kidney8</v>
      </c>
      <c r="B191" t="s">
        <v>260</v>
      </c>
      <c r="C191" t="s">
        <v>6</v>
      </c>
      <c r="D191">
        <v>8</v>
      </c>
      <c r="E191" t="s">
        <v>205</v>
      </c>
      <c r="F191" t="s">
        <v>303</v>
      </c>
      <c r="G191">
        <v>1223</v>
      </c>
      <c r="H191">
        <v>7.2771869999999996</v>
      </c>
      <c r="I191">
        <v>6.2410420000000002</v>
      </c>
      <c r="J191">
        <v>9.2374729999999996</v>
      </c>
      <c r="K191">
        <v>5.4446909999999997</v>
      </c>
      <c r="L191">
        <v>10.16685</v>
      </c>
      <c r="M191">
        <v>7.7482600000000001</v>
      </c>
      <c r="N191" t="s">
        <v>243</v>
      </c>
      <c r="O191" t="s">
        <v>243</v>
      </c>
    </row>
    <row r="192" spans="1:15" x14ac:dyDescent="0.25">
      <c r="A192" s="58" t="str">
        <f t="shared" si="2"/>
        <v>Kidney9</v>
      </c>
      <c r="B192" t="s">
        <v>260</v>
      </c>
      <c r="C192" t="s">
        <v>6</v>
      </c>
      <c r="D192">
        <v>9</v>
      </c>
      <c r="G192">
        <v>1277</v>
      </c>
      <c r="I192">
        <v>6.2743880000000001</v>
      </c>
      <c r="J192">
        <v>9.2075460000000007</v>
      </c>
      <c r="K192">
        <v>5.4939650000000002</v>
      </c>
      <c r="L192">
        <v>10.11279</v>
      </c>
    </row>
    <row r="193" spans="1:15" x14ac:dyDescent="0.25">
      <c r="A193" s="58" t="str">
        <f t="shared" si="2"/>
        <v>Kidney10</v>
      </c>
      <c r="B193" t="s">
        <v>260</v>
      </c>
      <c r="C193" t="s">
        <v>6</v>
      </c>
      <c r="D193">
        <v>10</v>
      </c>
      <c r="E193" t="s">
        <v>199</v>
      </c>
      <c r="F193" t="s">
        <v>179</v>
      </c>
      <c r="G193">
        <v>1322</v>
      </c>
      <c r="H193">
        <v>7.9425119999999998</v>
      </c>
      <c r="I193">
        <v>6.2990899999999996</v>
      </c>
      <c r="J193">
        <v>9.1825329999999994</v>
      </c>
      <c r="K193">
        <v>5.5319010000000004</v>
      </c>
      <c r="L193">
        <v>10.07138</v>
      </c>
      <c r="M193">
        <v>7.7482600000000001</v>
      </c>
      <c r="N193" t="s">
        <v>243</v>
      </c>
      <c r="O193" t="s">
        <v>243</v>
      </c>
    </row>
    <row r="194" spans="1:15" x14ac:dyDescent="0.25">
      <c r="A194" s="58" t="str">
        <f t="shared" ref="A194:A257" si="3">CONCATENATE(C194,D194)</f>
        <v>Kidney11</v>
      </c>
      <c r="B194" t="s">
        <v>260</v>
      </c>
      <c r="C194" t="s">
        <v>6</v>
      </c>
      <c r="D194">
        <v>11</v>
      </c>
      <c r="E194" t="s">
        <v>191</v>
      </c>
      <c r="F194" t="s">
        <v>245</v>
      </c>
      <c r="G194">
        <v>1334</v>
      </c>
      <c r="H194">
        <v>8.5457269999999994</v>
      </c>
      <c r="I194">
        <v>6.3063560000000001</v>
      </c>
      <c r="J194">
        <v>9.1761219999999994</v>
      </c>
      <c r="K194">
        <v>5.5425259999999996</v>
      </c>
      <c r="L194">
        <v>10.06119</v>
      </c>
      <c r="M194">
        <v>7.7482600000000001</v>
      </c>
      <c r="N194" t="s">
        <v>243</v>
      </c>
      <c r="O194" t="s">
        <v>243</v>
      </c>
    </row>
    <row r="195" spans="1:15" x14ac:dyDescent="0.25">
      <c r="A195" s="58" t="str">
        <f t="shared" si="3"/>
        <v>Kidney12</v>
      </c>
      <c r="B195" t="s">
        <v>260</v>
      </c>
      <c r="C195" t="s">
        <v>6</v>
      </c>
      <c r="D195">
        <v>12</v>
      </c>
      <c r="E195" t="s">
        <v>188</v>
      </c>
      <c r="F195" t="s">
        <v>300</v>
      </c>
      <c r="G195">
        <v>1524</v>
      </c>
      <c r="H195">
        <v>6.56168</v>
      </c>
      <c r="I195">
        <v>6.3987869999999996</v>
      </c>
      <c r="J195">
        <v>9.0845680000000009</v>
      </c>
      <c r="K195">
        <v>5.678979</v>
      </c>
      <c r="L195">
        <v>9.9078370000000007</v>
      </c>
      <c r="M195">
        <v>7.7482600000000001</v>
      </c>
      <c r="N195" t="s">
        <v>243</v>
      </c>
      <c r="O195" t="s">
        <v>243</v>
      </c>
    </row>
    <row r="196" spans="1:15" x14ac:dyDescent="0.25">
      <c r="A196" s="58" t="str">
        <f t="shared" si="3"/>
        <v>Kidney13</v>
      </c>
      <c r="B196" t="s">
        <v>260</v>
      </c>
      <c r="C196" t="s">
        <v>6</v>
      </c>
      <c r="D196">
        <v>13</v>
      </c>
      <c r="E196" t="s">
        <v>206</v>
      </c>
      <c r="F196" t="s">
        <v>304</v>
      </c>
      <c r="G196">
        <v>1550</v>
      </c>
      <c r="H196">
        <v>6.5161290000000003</v>
      </c>
      <c r="I196">
        <v>6.410317</v>
      </c>
      <c r="J196">
        <v>9.0732900000000001</v>
      </c>
      <c r="K196">
        <v>5.6963150000000002</v>
      </c>
      <c r="L196">
        <v>9.8911029999999993</v>
      </c>
      <c r="M196">
        <v>7.7482600000000001</v>
      </c>
      <c r="N196" t="s">
        <v>243</v>
      </c>
      <c r="O196" t="s">
        <v>243</v>
      </c>
    </row>
    <row r="197" spans="1:15" x14ac:dyDescent="0.25">
      <c r="A197" s="58" t="str">
        <f t="shared" si="3"/>
        <v>Kidney14</v>
      </c>
      <c r="B197" t="s">
        <v>260</v>
      </c>
      <c r="C197" t="s">
        <v>6</v>
      </c>
      <c r="D197">
        <v>14</v>
      </c>
      <c r="G197">
        <v>1577</v>
      </c>
      <c r="I197">
        <v>6.4220639999999998</v>
      </c>
      <c r="J197">
        <v>9.0611739999999994</v>
      </c>
      <c r="K197">
        <v>5.7145729999999997</v>
      </c>
      <c r="L197">
        <v>9.8724249999999998</v>
      </c>
    </row>
    <row r="198" spans="1:15" x14ac:dyDescent="0.25">
      <c r="A198" s="58" t="str">
        <f t="shared" si="3"/>
        <v>Kidney15</v>
      </c>
      <c r="B198" t="s">
        <v>260</v>
      </c>
      <c r="C198" t="s">
        <v>6</v>
      </c>
      <c r="D198">
        <v>15</v>
      </c>
      <c r="E198" t="s">
        <v>190</v>
      </c>
      <c r="F198" t="s">
        <v>213</v>
      </c>
      <c r="G198">
        <v>1579</v>
      </c>
      <c r="H198">
        <v>6.9031029999999998</v>
      </c>
      <c r="I198">
        <v>6.4226619999999999</v>
      </c>
      <c r="J198">
        <v>9.060098</v>
      </c>
      <c r="K198">
        <v>5.7150420000000004</v>
      </c>
      <c r="L198">
        <v>9.8702989999999993</v>
      </c>
      <c r="M198">
        <v>7.7482600000000001</v>
      </c>
      <c r="N198" t="s">
        <v>243</v>
      </c>
      <c r="O198" t="s">
        <v>243</v>
      </c>
    </row>
    <row r="199" spans="1:15" x14ac:dyDescent="0.25">
      <c r="A199" s="58" t="str">
        <f t="shared" si="3"/>
        <v>Kidney16</v>
      </c>
      <c r="B199" t="s">
        <v>260</v>
      </c>
      <c r="C199" t="s">
        <v>6</v>
      </c>
      <c r="D199">
        <v>16</v>
      </c>
      <c r="E199" t="s">
        <v>204</v>
      </c>
      <c r="F199" t="s">
        <v>207</v>
      </c>
      <c r="G199">
        <v>1652</v>
      </c>
      <c r="H199">
        <v>7.566586</v>
      </c>
      <c r="I199">
        <v>6.4524759999999999</v>
      </c>
      <c r="J199">
        <v>9.0314870000000003</v>
      </c>
      <c r="K199">
        <v>5.7599289999999996</v>
      </c>
      <c r="L199">
        <v>9.8224210000000003</v>
      </c>
      <c r="M199">
        <v>7.7482600000000001</v>
      </c>
      <c r="N199" t="s">
        <v>243</v>
      </c>
      <c r="O199" t="s">
        <v>243</v>
      </c>
    </row>
    <row r="200" spans="1:15" x14ac:dyDescent="0.25">
      <c r="A200" s="58" t="str">
        <f t="shared" si="3"/>
        <v>Kidney17</v>
      </c>
      <c r="B200" t="s">
        <v>260</v>
      </c>
      <c r="C200" t="s">
        <v>6</v>
      </c>
      <c r="D200">
        <v>17</v>
      </c>
      <c r="E200" t="s">
        <v>201</v>
      </c>
      <c r="F200" t="s">
        <v>184</v>
      </c>
      <c r="G200">
        <v>1710</v>
      </c>
      <c r="H200">
        <v>6.7251459999999996</v>
      </c>
      <c r="I200">
        <v>6.4749869999999996</v>
      </c>
      <c r="J200">
        <v>9.0091110000000008</v>
      </c>
      <c r="K200">
        <v>5.7937409999999998</v>
      </c>
      <c r="L200">
        <v>9.7865210000000005</v>
      </c>
      <c r="M200">
        <v>7.7482600000000001</v>
      </c>
      <c r="N200" t="s">
        <v>243</v>
      </c>
      <c r="O200" t="s">
        <v>243</v>
      </c>
    </row>
    <row r="201" spans="1:15" x14ac:dyDescent="0.25">
      <c r="A201" s="58" t="str">
        <f t="shared" si="3"/>
        <v>Kidney18</v>
      </c>
      <c r="B201" t="s">
        <v>260</v>
      </c>
      <c r="C201" t="s">
        <v>6</v>
      </c>
      <c r="D201">
        <v>18</v>
      </c>
      <c r="E201" t="s">
        <v>200</v>
      </c>
      <c r="F201" t="s">
        <v>220</v>
      </c>
      <c r="G201">
        <v>1735</v>
      </c>
      <c r="H201">
        <v>8.9913550000000004</v>
      </c>
      <c r="I201">
        <v>6.4839589999999996</v>
      </c>
      <c r="J201">
        <v>9.0004249999999999</v>
      </c>
      <c r="K201">
        <v>5.8066069999999996</v>
      </c>
      <c r="L201">
        <v>9.7717080000000003</v>
      </c>
      <c r="M201">
        <v>7.7482600000000001</v>
      </c>
      <c r="N201" t="s">
        <v>243</v>
      </c>
      <c r="O201" t="s">
        <v>243</v>
      </c>
    </row>
    <row r="202" spans="1:15" x14ac:dyDescent="0.25">
      <c r="A202" s="58" t="str">
        <f t="shared" si="3"/>
        <v>Kidney19</v>
      </c>
      <c r="B202" t="s">
        <v>260</v>
      </c>
      <c r="C202" t="s">
        <v>6</v>
      </c>
      <c r="D202">
        <v>19</v>
      </c>
      <c r="E202" t="s">
        <v>197</v>
      </c>
      <c r="F202" t="s">
        <v>221</v>
      </c>
      <c r="G202">
        <v>1858</v>
      </c>
      <c r="H202">
        <v>8.0731970000000004</v>
      </c>
      <c r="I202">
        <v>6.5269750000000002</v>
      </c>
      <c r="J202">
        <v>8.9589859999999994</v>
      </c>
      <c r="K202">
        <v>5.8713100000000003</v>
      </c>
      <c r="L202">
        <v>9.7018719999999998</v>
      </c>
      <c r="M202">
        <v>7.7482600000000001</v>
      </c>
      <c r="N202" t="s">
        <v>243</v>
      </c>
      <c r="O202" t="s">
        <v>243</v>
      </c>
    </row>
    <row r="203" spans="1:15" x14ac:dyDescent="0.25">
      <c r="A203" s="58" t="str">
        <f t="shared" si="3"/>
        <v>Kidney20</v>
      </c>
      <c r="B203" t="s">
        <v>260</v>
      </c>
      <c r="C203" t="s">
        <v>6</v>
      </c>
      <c r="D203">
        <v>20</v>
      </c>
      <c r="G203">
        <v>1877</v>
      </c>
      <c r="I203">
        <v>6.5330599999999999</v>
      </c>
      <c r="J203">
        <v>8.9519000000000002</v>
      </c>
      <c r="K203">
        <v>5.8794919999999999</v>
      </c>
      <c r="L203">
        <v>9.6911590000000007</v>
      </c>
    </row>
    <row r="204" spans="1:15" x14ac:dyDescent="0.25">
      <c r="A204" s="58" t="str">
        <f t="shared" si="3"/>
        <v>Kidney21</v>
      </c>
      <c r="B204" t="s">
        <v>260</v>
      </c>
      <c r="C204" t="s">
        <v>6</v>
      </c>
      <c r="D204">
        <v>21</v>
      </c>
      <c r="E204" t="s">
        <v>193</v>
      </c>
      <c r="F204" t="s">
        <v>173</v>
      </c>
      <c r="G204">
        <v>2157</v>
      </c>
      <c r="H204">
        <v>9.0866950000000006</v>
      </c>
      <c r="I204">
        <v>6.6151309999999999</v>
      </c>
      <c r="J204">
        <v>8.8721899999999998</v>
      </c>
      <c r="K204">
        <v>6.0024699999999998</v>
      </c>
      <c r="L204">
        <v>9.5587839999999993</v>
      </c>
      <c r="M204">
        <v>7.7482600000000001</v>
      </c>
      <c r="N204" t="s">
        <v>253</v>
      </c>
      <c r="O204" t="s">
        <v>243</v>
      </c>
    </row>
    <row r="205" spans="1:15" x14ac:dyDescent="0.25">
      <c r="A205" s="58" t="str">
        <f t="shared" si="3"/>
        <v>Kidney22</v>
      </c>
      <c r="B205" t="s">
        <v>260</v>
      </c>
      <c r="C205" t="s">
        <v>6</v>
      </c>
      <c r="D205">
        <v>22</v>
      </c>
      <c r="G205">
        <v>2177</v>
      </c>
      <c r="I205">
        <v>6.620717</v>
      </c>
      <c r="J205">
        <v>8.8662880000000008</v>
      </c>
      <c r="K205">
        <v>6.0111970000000001</v>
      </c>
      <c r="L205">
        <v>9.5500340000000001</v>
      </c>
    </row>
    <row r="206" spans="1:15" x14ac:dyDescent="0.25">
      <c r="A206" s="58" t="str">
        <f t="shared" si="3"/>
        <v>Kidney23</v>
      </c>
      <c r="B206" t="s">
        <v>260</v>
      </c>
      <c r="C206" t="s">
        <v>6</v>
      </c>
      <c r="D206">
        <v>23</v>
      </c>
      <c r="E206" t="s">
        <v>202</v>
      </c>
      <c r="F206" t="s">
        <v>219</v>
      </c>
      <c r="G206">
        <v>2232</v>
      </c>
      <c r="H206">
        <v>6.6756270000000004</v>
      </c>
      <c r="I206">
        <v>6.6348710000000004</v>
      </c>
      <c r="J206">
        <v>8.8532460000000004</v>
      </c>
      <c r="K206">
        <v>6.0316109999999998</v>
      </c>
      <c r="L206">
        <v>9.5280319999999996</v>
      </c>
      <c r="M206">
        <v>7.7482600000000001</v>
      </c>
      <c r="N206" t="s">
        <v>243</v>
      </c>
      <c r="O206" t="s">
        <v>243</v>
      </c>
    </row>
    <row r="207" spans="1:15" x14ac:dyDescent="0.25">
      <c r="A207" s="58" t="str">
        <f t="shared" si="3"/>
        <v>Kidney24</v>
      </c>
      <c r="B207" t="s">
        <v>260</v>
      </c>
      <c r="C207" t="s">
        <v>6</v>
      </c>
      <c r="D207">
        <v>24</v>
      </c>
      <c r="G207">
        <v>2477</v>
      </c>
      <c r="I207">
        <v>6.6912440000000002</v>
      </c>
      <c r="J207">
        <v>8.7969349999999995</v>
      </c>
      <c r="K207">
        <v>6.1170479999999996</v>
      </c>
      <c r="L207">
        <v>9.4361390000000007</v>
      </c>
    </row>
    <row r="208" spans="1:15" x14ac:dyDescent="0.25">
      <c r="A208" s="58" t="str">
        <f t="shared" si="3"/>
        <v>Kidney25</v>
      </c>
      <c r="B208" t="s">
        <v>260</v>
      </c>
      <c r="C208" t="s">
        <v>6</v>
      </c>
      <c r="D208">
        <v>25</v>
      </c>
      <c r="G208">
        <v>2777</v>
      </c>
      <c r="I208">
        <v>6.750038</v>
      </c>
      <c r="J208">
        <v>8.7392040000000009</v>
      </c>
      <c r="K208">
        <v>6.2062160000000004</v>
      </c>
      <c r="L208">
        <v>9.3410630000000001</v>
      </c>
    </row>
    <row r="209" spans="1:15" x14ac:dyDescent="0.25">
      <c r="A209" s="58" t="str">
        <f t="shared" si="3"/>
        <v>Kidney26</v>
      </c>
      <c r="B209" t="s">
        <v>260</v>
      </c>
      <c r="C209" t="s">
        <v>6</v>
      </c>
      <c r="D209">
        <v>26</v>
      </c>
      <c r="G209">
        <v>3077</v>
      </c>
      <c r="I209">
        <v>6.8002760000000002</v>
      </c>
      <c r="J209">
        <v>8.6898520000000001</v>
      </c>
      <c r="K209">
        <v>6.2821280000000002</v>
      </c>
      <c r="L209">
        <v>9.2597330000000007</v>
      </c>
    </row>
    <row r="210" spans="1:15" x14ac:dyDescent="0.25">
      <c r="A210" s="58" t="str">
        <f t="shared" si="3"/>
        <v>Kidney27</v>
      </c>
      <c r="B210" t="s">
        <v>260</v>
      </c>
      <c r="C210" t="s">
        <v>6</v>
      </c>
      <c r="D210">
        <v>27</v>
      </c>
      <c r="E210" t="s">
        <v>192</v>
      </c>
      <c r="F210" t="s">
        <v>185</v>
      </c>
      <c r="G210">
        <v>3279</v>
      </c>
      <c r="H210">
        <v>6.9533399999999999</v>
      </c>
      <c r="I210">
        <v>6.8303589999999996</v>
      </c>
      <c r="J210">
        <v>8.6600940000000008</v>
      </c>
      <c r="K210">
        <v>6.327178</v>
      </c>
      <c r="L210">
        <v>9.2117059999999995</v>
      </c>
      <c r="M210">
        <v>7.7482600000000001</v>
      </c>
      <c r="N210" t="s">
        <v>243</v>
      </c>
      <c r="O210" t="s">
        <v>243</v>
      </c>
    </row>
    <row r="211" spans="1:15" x14ac:dyDescent="0.25">
      <c r="A211" s="58" t="str">
        <f t="shared" si="3"/>
        <v>Kidney28</v>
      </c>
      <c r="B211" t="s">
        <v>260</v>
      </c>
      <c r="C211" t="s">
        <v>6</v>
      </c>
      <c r="D211">
        <v>28</v>
      </c>
      <c r="G211">
        <v>3377</v>
      </c>
      <c r="I211">
        <v>6.8436769999999996</v>
      </c>
      <c r="J211">
        <v>8.6467539999999996</v>
      </c>
      <c r="K211">
        <v>6.3476800000000004</v>
      </c>
      <c r="L211">
        <v>9.1905380000000001</v>
      </c>
    </row>
    <row r="212" spans="1:15" x14ac:dyDescent="0.25">
      <c r="A212" s="58" t="str">
        <f t="shared" si="3"/>
        <v>Kidney29</v>
      </c>
      <c r="B212" t="s">
        <v>260</v>
      </c>
      <c r="C212" t="s">
        <v>6</v>
      </c>
      <c r="D212">
        <v>29</v>
      </c>
      <c r="G212">
        <v>3677</v>
      </c>
      <c r="I212">
        <v>6.8815850000000003</v>
      </c>
      <c r="J212">
        <v>8.6098499999999998</v>
      </c>
      <c r="K212">
        <v>6.4051359999999997</v>
      </c>
      <c r="L212">
        <v>9.1296110000000006</v>
      </c>
    </row>
    <row r="213" spans="1:15" x14ac:dyDescent="0.25">
      <c r="A213" s="58" t="str">
        <f t="shared" si="3"/>
        <v>Kidney30</v>
      </c>
      <c r="B213" t="s">
        <v>260</v>
      </c>
      <c r="C213" t="s">
        <v>6</v>
      </c>
      <c r="D213">
        <v>30</v>
      </c>
      <c r="E213" t="s">
        <v>194</v>
      </c>
      <c r="F213" t="s">
        <v>174</v>
      </c>
      <c r="G213">
        <v>3703</v>
      </c>
      <c r="H213">
        <v>8.9386989999999997</v>
      </c>
      <c r="I213">
        <v>6.8846040000000004</v>
      </c>
      <c r="J213">
        <v>8.6067719999999994</v>
      </c>
      <c r="K213">
        <v>6.4098329999999999</v>
      </c>
      <c r="L213">
        <v>9.1244340000000008</v>
      </c>
      <c r="M213">
        <v>7.7482600000000001</v>
      </c>
      <c r="N213" t="s">
        <v>253</v>
      </c>
      <c r="O213" t="s">
        <v>243</v>
      </c>
    </row>
    <row r="214" spans="1:15" x14ac:dyDescent="0.25">
      <c r="A214" s="58" t="str">
        <f t="shared" si="3"/>
        <v>Kidney31</v>
      </c>
      <c r="B214" t="s">
        <v>260</v>
      </c>
      <c r="C214" t="s">
        <v>6</v>
      </c>
      <c r="D214">
        <v>31</v>
      </c>
      <c r="G214">
        <v>3977</v>
      </c>
      <c r="I214">
        <v>6.9150369999999999</v>
      </c>
      <c r="J214">
        <v>8.5765720000000005</v>
      </c>
      <c r="K214">
        <v>6.4562429999999997</v>
      </c>
      <c r="L214">
        <v>9.0754730000000006</v>
      </c>
    </row>
    <row r="215" spans="1:15" x14ac:dyDescent="0.25">
      <c r="A215" s="58" t="str">
        <f t="shared" si="3"/>
        <v>Larynx1</v>
      </c>
      <c r="B215" t="s">
        <v>260</v>
      </c>
      <c r="C215" t="s">
        <v>18</v>
      </c>
      <c r="D215">
        <v>1</v>
      </c>
      <c r="G215">
        <v>137</v>
      </c>
      <c r="I215">
        <v>55.957900000000002</v>
      </c>
      <c r="J215">
        <v>72.01455</v>
      </c>
      <c r="K215">
        <v>51.190820000000002</v>
      </c>
      <c r="L215">
        <v>76.397229999999993</v>
      </c>
    </row>
    <row r="216" spans="1:15" x14ac:dyDescent="0.25">
      <c r="A216" s="58" t="str">
        <f t="shared" si="3"/>
        <v>Larynx2</v>
      </c>
      <c r="B216" t="s">
        <v>260</v>
      </c>
      <c r="C216" t="s">
        <v>18</v>
      </c>
      <c r="D216">
        <v>2</v>
      </c>
      <c r="E216" t="s">
        <v>195</v>
      </c>
      <c r="F216" t="s">
        <v>181</v>
      </c>
      <c r="G216">
        <v>141</v>
      </c>
      <c r="H216">
        <v>76.595740000000006</v>
      </c>
      <c r="I216">
        <v>56.1004</v>
      </c>
      <c r="J216">
        <v>71.913219999999995</v>
      </c>
      <c r="K216">
        <v>51.366050000000001</v>
      </c>
      <c r="L216">
        <v>76.239360000000005</v>
      </c>
      <c r="M216">
        <v>64.450040000000001</v>
      </c>
      <c r="N216" t="s">
        <v>253</v>
      </c>
      <c r="O216" t="s">
        <v>253</v>
      </c>
    </row>
    <row r="217" spans="1:15" x14ac:dyDescent="0.25">
      <c r="A217" s="58" t="str">
        <f t="shared" si="3"/>
        <v>Larynx3</v>
      </c>
      <c r="B217" t="s">
        <v>260</v>
      </c>
      <c r="C217" t="s">
        <v>18</v>
      </c>
      <c r="D217">
        <v>3</v>
      </c>
      <c r="E217" t="s">
        <v>189</v>
      </c>
      <c r="F217" t="s">
        <v>214</v>
      </c>
      <c r="G217">
        <v>159</v>
      </c>
      <c r="H217">
        <v>50.943399999999997</v>
      </c>
      <c r="I217">
        <v>56.618929999999999</v>
      </c>
      <c r="J217">
        <v>71.5</v>
      </c>
      <c r="K217">
        <v>52.200920000000004</v>
      </c>
      <c r="L217">
        <v>75.567220000000006</v>
      </c>
      <c r="M217">
        <v>64.450040000000001</v>
      </c>
      <c r="N217" t="s">
        <v>244</v>
      </c>
      <c r="O217" t="s">
        <v>244</v>
      </c>
    </row>
    <row r="218" spans="1:15" x14ac:dyDescent="0.25">
      <c r="A218" s="58" t="str">
        <f t="shared" si="3"/>
        <v>Larynx4</v>
      </c>
      <c r="B218" t="s">
        <v>260</v>
      </c>
      <c r="C218" t="s">
        <v>18</v>
      </c>
      <c r="D218">
        <v>4</v>
      </c>
      <c r="E218" t="s">
        <v>199</v>
      </c>
      <c r="F218" t="s">
        <v>179</v>
      </c>
      <c r="G218">
        <v>173</v>
      </c>
      <c r="H218">
        <v>69.364159999999998</v>
      </c>
      <c r="I218">
        <v>56.937860000000001</v>
      </c>
      <c r="J218">
        <v>71.217759999999998</v>
      </c>
      <c r="K218">
        <v>52.703659999999999</v>
      </c>
      <c r="L218">
        <v>75.122820000000004</v>
      </c>
      <c r="M218">
        <v>64.450040000000001</v>
      </c>
      <c r="N218" t="s">
        <v>243</v>
      </c>
      <c r="O218" t="s">
        <v>243</v>
      </c>
    </row>
    <row r="219" spans="1:15" x14ac:dyDescent="0.25">
      <c r="A219" s="58" t="str">
        <f t="shared" si="3"/>
        <v>Larynx5</v>
      </c>
      <c r="B219" t="s">
        <v>260</v>
      </c>
      <c r="C219" t="s">
        <v>18</v>
      </c>
      <c r="D219">
        <v>5</v>
      </c>
      <c r="G219">
        <v>177</v>
      </c>
      <c r="I219">
        <v>57.046770000000002</v>
      </c>
      <c r="J219">
        <v>71.138350000000003</v>
      </c>
      <c r="K219">
        <v>52.830779999999997</v>
      </c>
      <c r="L219">
        <v>75.027780000000007</v>
      </c>
    </row>
    <row r="220" spans="1:15" x14ac:dyDescent="0.25">
      <c r="A220" s="58" t="str">
        <f t="shared" si="3"/>
        <v>Larynx6</v>
      </c>
      <c r="B220" t="s">
        <v>260</v>
      </c>
      <c r="C220" t="s">
        <v>18</v>
      </c>
      <c r="D220">
        <v>6</v>
      </c>
      <c r="E220" t="s">
        <v>198</v>
      </c>
      <c r="F220" t="s">
        <v>183</v>
      </c>
      <c r="G220">
        <v>179</v>
      </c>
      <c r="H220">
        <v>66.480450000000005</v>
      </c>
      <c r="I220">
        <v>57.07967</v>
      </c>
      <c r="J220">
        <v>71.113209999999995</v>
      </c>
      <c r="K220">
        <v>52.905110000000001</v>
      </c>
      <c r="L220">
        <v>74.966719999999995</v>
      </c>
      <c r="M220">
        <v>64.450040000000001</v>
      </c>
      <c r="N220" t="s">
        <v>243</v>
      </c>
      <c r="O220" t="s">
        <v>243</v>
      </c>
    </row>
    <row r="221" spans="1:15" x14ac:dyDescent="0.25">
      <c r="A221" s="58" t="str">
        <f t="shared" si="3"/>
        <v>Larynx7</v>
      </c>
      <c r="B221" t="s">
        <v>260</v>
      </c>
      <c r="C221" t="s">
        <v>18</v>
      </c>
      <c r="D221">
        <v>7</v>
      </c>
      <c r="E221" t="s">
        <v>196</v>
      </c>
      <c r="F221" t="s">
        <v>215</v>
      </c>
      <c r="G221">
        <v>188</v>
      </c>
      <c r="H221">
        <v>78.723399999999998</v>
      </c>
      <c r="I221">
        <v>57.261159999999997</v>
      </c>
      <c r="J221">
        <v>70.962950000000006</v>
      </c>
      <c r="K221">
        <v>53.214280000000002</v>
      </c>
      <c r="L221">
        <v>74.739720000000005</v>
      </c>
      <c r="M221">
        <v>64.450040000000001</v>
      </c>
      <c r="N221" t="s">
        <v>253</v>
      </c>
      <c r="O221" t="s">
        <v>253</v>
      </c>
    </row>
    <row r="222" spans="1:15" x14ac:dyDescent="0.25">
      <c r="A222" s="58" t="str">
        <f t="shared" si="3"/>
        <v>Larynx8</v>
      </c>
      <c r="B222" t="s">
        <v>260</v>
      </c>
      <c r="C222" t="s">
        <v>18</v>
      </c>
      <c r="D222">
        <v>8</v>
      </c>
      <c r="E222" t="s">
        <v>203</v>
      </c>
      <c r="F222" t="s">
        <v>216</v>
      </c>
      <c r="G222">
        <v>204</v>
      </c>
      <c r="H222">
        <v>53.921570000000003</v>
      </c>
      <c r="I222">
        <v>57.560749999999999</v>
      </c>
      <c r="J222">
        <v>70.710459999999998</v>
      </c>
      <c r="K222">
        <v>53.657919999999997</v>
      </c>
      <c r="L222">
        <v>74.34563</v>
      </c>
      <c r="M222">
        <v>64.450040000000001</v>
      </c>
      <c r="N222" t="s">
        <v>244</v>
      </c>
      <c r="O222" t="s">
        <v>243</v>
      </c>
    </row>
    <row r="223" spans="1:15" x14ac:dyDescent="0.25">
      <c r="A223" s="58" t="str">
        <f t="shared" si="3"/>
        <v>Larynx9</v>
      </c>
      <c r="B223" t="s">
        <v>260</v>
      </c>
      <c r="C223" t="s">
        <v>18</v>
      </c>
      <c r="D223">
        <v>9</v>
      </c>
      <c r="G223">
        <v>217</v>
      </c>
      <c r="I223">
        <v>57.780410000000003</v>
      </c>
      <c r="J223">
        <v>70.518730000000005</v>
      </c>
      <c r="K223">
        <v>54.006639999999997</v>
      </c>
      <c r="L223">
        <v>74.057280000000006</v>
      </c>
    </row>
    <row r="224" spans="1:15" x14ac:dyDescent="0.25">
      <c r="A224" s="58" t="str">
        <f t="shared" si="3"/>
        <v>Larynx10</v>
      </c>
      <c r="B224" t="s">
        <v>260</v>
      </c>
      <c r="C224" t="s">
        <v>18</v>
      </c>
      <c r="D224">
        <v>10</v>
      </c>
      <c r="E224" t="s">
        <v>205</v>
      </c>
      <c r="F224" t="s">
        <v>303</v>
      </c>
      <c r="G224">
        <v>233</v>
      </c>
      <c r="H224">
        <v>66.09442</v>
      </c>
      <c r="I224">
        <v>58.02787</v>
      </c>
      <c r="J224">
        <v>70.323319999999995</v>
      </c>
      <c r="K224">
        <v>54.382300000000001</v>
      </c>
      <c r="L224">
        <v>73.732439999999997</v>
      </c>
      <c r="M224">
        <v>64.450040000000001</v>
      </c>
      <c r="N224" t="s">
        <v>243</v>
      </c>
      <c r="O224" t="s">
        <v>243</v>
      </c>
    </row>
    <row r="225" spans="1:15" x14ac:dyDescent="0.25">
      <c r="A225" s="58" t="str">
        <f t="shared" si="3"/>
        <v>Larynx11</v>
      </c>
      <c r="B225" t="s">
        <v>260</v>
      </c>
      <c r="C225" t="s">
        <v>18</v>
      </c>
      <c r="D225">
        <v>11</v>
      </c>
      <c r="E225" t="s">
        <v>191</v>
      </c>
      <c r="F225" t="s">
        <v>245</v>
      </c>
      <c r="G225">
        <v>249</v>
      </c>
      <c r="H225">
        <v>55.82329</v>
      </c>
      <c r="I225">
        <v>58.252580000000002</v>
      </c>
      <c r="J225">
        <v>70.145259999999993</v>
      </c>
      <c r="K225">
        <v>54.722029999999997</v>
      </c>
      <c r="L225">
        <v>73.438820000000007</v>
      </c>
      <c r="M225">
        <v>64.450040000000001</v>
      </c>
      <c r="N225" t="s">
        <v>244</v>
      </c>
      <c r="O225" t="s">
        <v>243</v>
      </c>
    </row>
    <row r="226" spans="1:15" x14ac:dyDescent="0.25">
      <c r="A226" s="58" t="str">
        <f t="shared" si="3"/>
        <v>Larynx12</v>
      </c>
      <c r="B226" t="s">
        <v>260</v>
      </c>
      <c r="C226" t="s">
        <v>18</v>
      </c>
      <c r="D226">
        <v>12</v>
      </c>
      <c r="E226" t="s">
        <v>201</v>
      </c>
      <c r="F226" t="s">
        <v>184</v>
      </c>
      <c r="G226">
        <v>253</v>
      </c>
      <c r="H226">
        <v>60.079050000000002</v>
      </c>
      <c r="I226">
        <v>58.293689999999998</v>
      </c>
      <c r="J226">
        <v>70.101839999999996</v>
      </c>
      <c r="K226">
        <v>54.800510000000003</v>
      </c>
      <c r="L226">
        <v>73.379490000000004</v>
      </c>
      <c r="M226">
        <v>64.450040000000001</v>
      </c>
      <c r="N226" t="s">
        <v>243</v>
      </c>
      <c r="O226" t="s">
        <v>243</v>
      </c>
    </row>
    <row r="227" spans="1:15" x14ac:dyDescent="0.25">
      <c r="A227" s="58" t="str">
        <f t="shared" si="3"/>
        <v>Larynx13</v>
      </c>
      <c r="B227" t="s">
        <v>260</v>
      </c>
      <c r="C227" t="s">
        <v>18</v>
      </c>
      <c r="D227">
        <v>13</v>
      </c>
      <c r="G227">
        <v>257</v>
      </c>
      <c r="I227">
        <v>58.354779999999998</v>
      </c>
      <c r="J227">
        <v>70.049379999999999</v>
      </c>
      <c r="K227">
        <v>54.89002</v>
      </c>
      <c r="L227">
        <v>73.31277</v>
      </c>
    </row>
    <row r="228" spans="1:15" x14ac:dyDescent="0.25">
      <c r="A228" s="58" t="str">
        <f t="shared" si="3"/>
        <v>Larynx14</v>
      </c>
      <c r="B228" t="s">
        <v>260</v>
      </c>
      <c r="C228" t="s">
        <v>18</v>
      </c>
      <c r="D228">
        <v>14</v>
      </c>
      <c r="E228" t="s">
        <v>197</v>
      </c>
      <c r="F228" t="s">
        <v>221</v>
      </c>
      <c r="G228">
        <v>262</v>
      </c>
      <c r="H228">
        <v>63.358780000000003</v>
      </c>
      <c r="I228">
        <v>58.41451</v>
      </c>
      <c r="J228">
        <v>70.008809999999997</v>
      </c>
      <c r="K228">
        <v>54.985100000000003</v>
      </c>
      <c r="L228">
        <v>73.22381</v>
      </c>
      <c r="M228">
        <v>64.450040000000001</v>
      </c>
      <c r="N228" t="s">
        <v>243</v>
      </c>
      <c r="O228" t="s">
        <v>243</v>
      </c>
    </row>
    <row r="229" spans="1:15" x14ac:dyDescent="0.25">
      <c r="A229" s="58" t="str">
        <f t="shared" si="3"/>
        <v>Larynx15</v>
      </c>
      <c r="B229" t="s">
        <v>260</v>
      </c>
      <c r="C229" t="s">
        <v>18</v>
      </c>
      <c r="D229">
        <v>15</v>
      </c>
      <c r="E229" t="s">
        <v>188</v>
      </c>
      <c r="F229" t="s">
        <v>300</v>
      </c>
      <c r="G229">
        <v>267</v>
      </c>
      <c r="H229">
        <v>69.66292</v>
      </c>
      <c r="I229">
        <v>58.470649999999999</v>
      </c>
      <c r="J229">
        <v>69.955569999999994</v>
      </c>
      <c r="K229">
        <v>55.077309999999997</v>
      </c>
      <c r="L229">
        <v>73.149600000000007</v>
      </c>
      <c r="M229">
        <v>64.450040000000001</v>
      </c>
      <c r="N229" t="s">
        <v>243</v>
      </c>
      <c r="O229" t="s">
        <v>243</v>
      </c>
    </row>
    <row r="230" spans="1:15" x14ac:dyDescent="0.25">
      <c r="A230" s="58" t="str">
        <f t="shared" si="3"/>
        <v>Larynx16</v>
      </c>
      <c r="B230" t="s">
        <v>260</v>
      </c>
      <c r="C230" t="s">
        <v>18</v>
      </c>
      <c r="D230">
        <v>16</v>
      </c>
      <c r="E230" t="s">
        <v>200</v>
      </c>
      <c r="F230" t="s">
        <v>220</v>
      </c>
      <c r="G230">
        <v>275</v>
      </c>
      <c r="H230">
        <v>55.636360000000003</v>
      </c>
      <c r="I230">
        <v>58.564190000000004</v>
      </c>
      <c r="J230">
        <v>69.876059999999995</v>
      </c>
      <c r="K230">
        <v>55.214469999999999</v>
      </c>
      <c r="L230">
        <v>73.024280000000005</v>
      </c>
      <c r="M230">
        <v>64.450040000000001</v>
      </c>
      <c r="N230" t="s">
        <v>244</v>
      </c>
      <c r="O230" t="s">
        <v>243</v>
      </c>
    </row>
    <row r="231" spans="1:15" x14ac:dyDescent="0.25">
      <c r="A231" s="58" t="str">
        <f t="shared" si="3"/>
        <v>Larynx17</v>
      </c>
      <c r="B231" t="s">
        <v>260</v>
      </c>
      <c r="C231" t="s">
        <v>18</v>
      </c>
      <c r="D231">
        <v>17</v>
      </c>
      <c r="G231">
        <v>297</v>
      </c>
      <c r="I231">
        <v>58.78725</v>
      </c>
      <c r="J231">
        <v>69.676810000000003</v>
      </c>
      <c r="K231">
        <v>55.577550000000002</v>
      </c>
      <c r="L231">
        <v>72.707179999999994</v>
      </c>
    </row>
    <row r="232" spans="1:15" x14ac:dyDescent="0.25">
      <c r="A232" s="58" t="str">
        <f t="shared" si="3"/>
        <v>Larynx18</v>
      </c>
      <c r="B232" t="s">
        <v>260</v>
      </c>
      <c r="C232" t="s">
        <v>18</v>
      </c>
      <c r="D232">
        <v>18</v>
      </c>
      <c r="E232" t="s">
        <v>206</v>
      </c>
      <c r="F232" t="s">
        <v>304</v>
      </c>
      <c r="G232">
        <v>299</v>
      </c>
      <c r="H232">
        <v>68.561869999999999</v>
      </c>
      <c r="I232">
        <v>58.811349999999997</v>
      </c>
      <c r="J232">
        <v>69.66592</v>
      </c>
      <c r="K232">
        <v>55.6004</v>
      </c>
      <c r="L232">
        <v>72.690740000000005</v>
      </c>
      <c r="M232">
        <v>64.450040000000001</v>
      </c>
      <c r="N232" t="s">
        <v>243</v>
      </c>
      <c r="O232" t="s">
        <v>243</v>
      </c>
    </row>
    <row r="233" spans="1:15" x14ac:dyDescent="0.25">
      <c r="A233" s="58" t="str">
        <f t="shared" si="3"/>
        <v>Larynx19</v>
      </c>
      <c r="B233" t="s">
        <v>260</v>
      </c>
      <c r="C233" t="s">
        <v>18</v>
      </c>
      <c r="D233">
        <v>19</v>
      </c>
      <c r="E233" t="s">
        <v>204</v>
      </c>
      <c r="F233" t="s">
        <v>207</v>
      </c>
      <c r="G233">
        <v>330</v>
      </c>
      <c r="H233">
        <v>77.272729999999996</v>
      </c>
      <c r="I233">
        <v>59.096110000000003</v>
      </c>
      <c r="J233">
        <v>69.419809999999998</v>
      </c>
      <c r="K233">
        <v>56.047730000000001</v>
      </c>
      <c r="L233">
        <v>72.310169999999999</v>
      </c>
      <c r="M233">
        <v>64.450040000000001</v>
      </c>
      <c r="N233" t="s">
        <v>253</v>
      </c>
      <c r="O233" t="s">
        <v>253</v>
      </c>
    </row>
    <row r="234" spans="1:15" x14ac:dyDescent="0.25">
      <c r="A234" s="58" t="str">
        <f t="shared" si="3"/>
        <v>Larynx20</v>
      </c>
      <c r="B234" t="s">
        <v>260</v>
      </c>
      <c r="C234" t="s">
        <v>18</v>
      </c>
      <c r="D234">
        <v>20</v>
      </c>
      <c r="G234">
        <v>337</v>
      </c>
      <c r="I234">
        <v>59.147210000000001</v>
      </c>
      <c r="J234">
        <v>69.373249999999999</v>
      </c>
      <c r="K234">
        <v>56.13232</v>
      </c>
      <c r="L234">
        <v>72.230980000000002</v>
      </c>
    </row>
    <row r="235" spans="1:15" x14ac:dyDescent="0.25">
      <c r="A235" s="58" t="str">
        <f t="shared" si="3"/>
        <v>Larynx21</v>
      </c>
      <c r="B235" t="s">
        <v>260</v>
      </c>
      <c r="C235" t="s">
        <v>18</v>
      </c>
      <c r="D235">
        <v>21</v>
      </c>
      <c r="E235" t="s">
        <v>190</v>
      </c>
      <c r="F235" t="s">
        <v>213</v>
      </c>
      <c r="G235">
        <v>337</v>
      </c>
      <c r="H235">
        <v>68.249260000000007</v>
      </c>
      <c r="I235">
        <v>59.147210000000001</v>
      </c>
      <c r="J235">
        <v>69.373249999999999</v>
      </c>
      <c r="K235">
        <v>56.13232</v>
      </c>
      <c r="L235">
        <v>72.230980000000002</v>
      </c>
      <c r="M235">
        <v>64.450040000000001</v>
      </c>
      <c r="N235" t="s">
        <v>243</v>
      </c>
      <c r="O235" t="s">
        <v>243</v>
      </c>
    </row>
    <row r="236" spans="1:15" x14ac:dyDescent="0.25">
      <c r="A236" s="58" t="str">
        <f t="shared" si="3"/>
        <v>Larynx22</v>
      </c>
      <c r="B236" t="s">
        <v>260</v>
      </c>
      <c r="C236" t="s">
        <v>18</v>
      </c>
      <c r="D236">
        <v>22</v>
      </c>
      <c r="G236">
        <v>377</v>
      </c>
      <c r="I236">
        <v>59.449539999999999</v>
      </c>
      <c r="J236">
        <v>69.116439999999997</v>
      </c>
      <c r="K236">
        <v>56.595030000000001</v>
      </c>
      <c r="L236">
        <v>71.819130000000001</v>
      </c>
    </row>
    <row r="237" spans="1:15" x14ac:dyDescent="0.25">
      <c r="A237" s="58" t="str">
        <f t="shared" si="3"/>
        <v>Larynx23</v>
      </c>
      <c r="B237" t="s">
        <v>260</v>
      </c>
      <c r="C237" t="s">
        <v>18</v>
      </c>
      <c r="D237">
        <v>23</v>
      </c>
      <c r="G237">
        <v>417</v>
      </c>
      <c r="I237">
        <v>59.705350000000003</v>
      </c>
      <c r="J237">
        <v>68.893410000000003</v>
      </c>
      <c r="K237">
        <v>56.992849999999997</v>
      </c>
      <c r="L237">
        <v>71.461460000000002</v>
      </c>
    </row>
    <row r="238" spans="1:15" x14ac:dyDescent="0.25">
      <c r="A238" s="58" t="str">
        <f t="shared" si="3"/>
        <v>Larynx24</v>
      </c>
      <c r="B238" t="s">
        <v>260</v>
      </c>
      <c r="C238" t="s">
        <v>18</v>
      </c>
      <c r="D238">
        <v>24</v>
      </c>
      <c r="E238" t="s">
        <v>193</v>
      </c>
      <c r="F238" t="s">
        <v>173</v>
      </c>
      <c r="G238">
        <v>431</v>
      </c>
      <c r="H238">
        <v>63.805100000000003</v>
      </c>
      <c r="I238">
        <v>59.781019999999998</v>
      </c>
      <c r="J238">
        <v>68.823880000000003</v>
      </c>
      <c r="K238">
        <v>57.120280000000001</v>
      </c>
      <c r="L238">
        <v>71.359620000000007</v>
      </c>
      <c r="M238">
        <v>64.450040000000001</v>
      </c>
      <c r="N238" t="s">
        <v>243</v>
      </c>
      <c r="O238" t="s">
        <v>243</v>
      </c>
    </row>
    <row r="239" spans="1:15" x14ac:dyDescent="0.25">
      <c r="A239" s="58" t="str">
        <f t="shared" si="3"/>
        <v>Larynx25</v>
      </c>
      <c r="B239" t="s">
        <v>260</v>
      </c>
      <c r="C239" t="s">
        <v>18</v>
      </c>
      <c r="D239">
        <v>25</v>
      </c>
      <c r="G239">
        <v>457</v>
      </c>
      <c r="I239">
        <v>59.921999999999997</v>
      </c>
      <c r="J239">
        <v>68.697710000000001</v>
      </c>
      <c r="K239">
        <v>57.341009999999997</v>
      </c>
      <c r="L239">
        <v>71.163349999999994</v>
      </c>
    </row>
    <row r="240" spans="1:15" x14ac:dyDescent="0.25">
      <c r="A240" s="58" t="str">
        <f t="shared" si="3"/>
        <v>Larynx26</v>
      </c>
      <c r="B240" t="s">
        <v>260</v>
      </c>
      <c r="C240" t="s">
        <v>18</v>
      </c>
      <c r="D240">
        <v>26</v>
      </c>
      <c r="E240" t="s">
        <v>202</v>
      </c>
      <c r="F240" t="s">
        <v>219</v>
      </c>
      <c r="G240">
        <v>466</v>
      </c>
      <c r="H240">
        <v>62.231760000000001</v>
      </c>
      <c r="I240">
        <v>59.964880000000001</v>
      </c>
      <c r="J240">
        <v>68.657910000000001</v>
      </c>
      <c r="K240">
        <v>57.405479999999997</v>
      </c>
      <c r="L240">
        <v>71.102069999999998</v>
      </c>
      <c r="M240">
        <v>64.450040000000001</v>
      </c>
      <c r="N240" t="s">
        <v>243</v>
      </c>
      <c r="O240" t="s">
        <v>243</v>
      </c>
    </row>
    <row r="241" spans="1:15" x14ac:dyDescent="0.25">
      <c r="A241" s="58" t="str">
        <f t="shared" si="3"/>
        <v>Larynx27</v>
      </c>
      <c r="B241" t="s">
        <v>260</v>
      </c>
      <c r="C241" t="s">
        <v>18</v>
      </c>
      <c r="D241">
        <v>27</v>
      </c>
      <c r="G241">
        <v>497</v>
      </c>
      <c r="I241">
        <v>60.11262</v>
      </c>
      <c r="J241">
        <v>68.532359999999997</v>
      </c>
      <c r="K241">
        <v>57.634529999999998</v>
      </c>
      <c r="L241">
        <v>70.897829999999999</v>
      </c>
    </row>
    <row r="242" spans="1:15" x14ac:dyDescent="0.25">
      <c r="A242" s="58" t="str">
        <f t="shared" si="3"/>
        <v>Larynx28</v>
      </c>
      <c r="B242" t="s">
        <v>260</v>
      </c>
      <c r="C242" t="s">
        <v>18</v>
      </c>
      <c r="D242">
        <v>28</v>
      </c>
      <c r="G242">
        <v>537</v>
      </c>
      <c r="I242">
        <v>60.281669999999998</v>
      </c>
      <c r="J242">
        <v>68.380510000000001</v>
      </c>
      <c r="K242">
        <v>57.904949999999999</v>
      </c>
      <c r="L242">
        <v>70.660529999999994</v>
      </c>
    </row>
    <row r="243" spans="1:15" x14ac:dyDescent="0.25">
      <c r="A243" s="58" t="str">
        <f t="shared" si="3"/>
        <v>Larynx29</v>
      </c>
      <c r="B243" t="s">
        <v>260</v>
      </c>
      <c r="C243" t="s">
        <v>18</v>
      </c>
      <c r="D243">
        <v>29</v>
      </c>
      <c r="E243" t="s">
        <v>192</v>
      </c>
      <c r="F243" t="s">
        <v>185</v>
      </c>
      <c r="G243">
        <v>555</v>
      </c>
      <c r="H243">
        <v>60.54054</v>
      </c>
      <c r="I243">
        <v>60.354399999999998</v>
      </c>
      <c r="J243">
        <v>68.317740000000001</v>
      </c>
      <c r="K243">
        <v>58.015169999999998</v>
      </c>
      <c r="L243">
        <v>70.561710000000005</v>
      </c>
      <c r="M243">
        <v>64.450040000000001</v>
      </c>
      <c r="N243" t="s">
        <v>243</v>
      </c>
      <c r="O243" t="s">
        <v>243</v>
      </c>
    </row>
    <row r="244" spans="1:15" x14ac:dyDescent="0.25">
      <c r="A244" s="58" t="str">
        <f t="shared" si="3"/>
        <v>Larynx30</v>
      </c>
      <c r="B244" t="s">
        <v>260</v>
      </c>
      <c r="C244" t="s">
        <v>18</v>
      </c>
      <c r="D244">
        <v>30</v>
      </c>
      <c r="E244" t="s">
        <v>194</v>
      </c>
      <c r="F244" t="s">
        <v>174</v>
      </c>
      <c r="G244">
        <v>563</v>
      </c>
      <c r="H244">
        <v>63.765540000000001</v>
      </c>
      <c r="I244">
        <v>60.384360000000001</v>
      </c>
      <c r="J244">
        <v>68.292789999999997</v>
      </c>
      <c r="K244">
        <v>58.06006</v>
      </c>
      <c r="L244">
        <v>70.513599999999997</v>
      </c>
      <c r="M244">
        <v>64.450040000000001</v>
      </c>
      <c r="N244" t="s">
        <v>243</v>
      </c>
      <c r="O244" t="s">
        <v>243</v>
      </c>
    </row>
    <row r="245" spans="1:15" x14ac:dyDescent="0.25">
      <c r="A245" s="58" t="str">
        <f t="shared" si="3"/>
        <v>Larynx31</v>
      </c>
      <c r="B245" t="s">
        <v>260</v>
      </c>
      <c r="C245" t="s">
        <v>18</v>
      </c>
      <c r="D245">
        <v>31</v>
      </c>
      <c r="G245">
        <v>577</v>
      </c>
      <c r="I245">
        <v>60.432769999999998</v>
      </c>
      <c r="J245">
        <v>68.246089999999995</v>
      </c>
      <c r="K245">
        <v>58.136490000000002</v>
      </c>
      <c r="L245">
        <v>70.447460000000007</v>
      </c>
    </row>
    <row r="246" spans="1:15" x14ac:dyDescent="0.25">
      <c r="A246" s="58" t="str">
        <f t="shared" si="3"/>
        <v>Liver1</v>
      </c>
      <c r="B246" t="s">
        <v>260</v>
      </c>
      <c r="C246" t="s">
        <v>19</v>
      </c>
      <c r="D246">
        <v>1</v>
      </c>
      <c r="G246">
        <v>322</v>
      </c>
      <c r="I246">
        <v>1.926523</v>
      </c>
      <c r="J246">
        <v>6.2689529999999998</v>
      </c>
      <c r="K246">
        <v>0.97657539999999998</v>
      </c>
      <c r="L246">
        <v>7.7587130000000002</v>
      </c>
    </row>
    <row r="247" spans="1:15" x14ac:dyDescent="0.25">
      <c r="A247" s="58" t="str">
        <f t="shared" si="3"/>
        <v>Liver2</v>
      </c>
      <c r="B247" t="s">
        <v>260</v>
      </c>
      <c r="C247" t="s">
        <v>19</v>
      </c>
      <c r="D247">
        <v>2</v>
      </c>
      <c r="E247" t="s">
        <v>195</v>
      </c>
      <c r="F247" t="s">
        <v>181</v>
      </c>
      <c r="G247">
        <v>335</v>
      </c>
      <c r="H247">
        <v>5.6716420000000003</v>
      </c>
      <c r="I247">
        <v>1.9642329999999999</v>
      </c>
      <c r="J247">
        <v>6.2267489999999999</v>
      </c>
      <c r="K247">
        <v>1.016019</v>
      </c>
      <c r="L247">
        <v>7.7006620000000003</v>
      </c>
      <c r="M247">
        <v>4.119745</v>
      </c>
      <c r="N247" t="s">
        <v>243</v>
      </c>
      <c r="O247" t="s">
        <v>243</v>
      </c>
    </row>
    <row r="248" spans="1:15" x14ac:dyDescent="0.25">
      <c r="A248" s="58" t="str">
        <f t="shared" si="3"/>
        <v>Liver3</v>
      </c>
      <c r="B248" t="s">
        <v>260</v>
      </c>
      <c r="C248" t="s">
        <v>19</v>
      </c>
      <c r="D248">
        <v>3</v>
      </c>
      <c r="E248" t="s">
        <v>189</v>
      </c>
      <c r="F248" t="s">
        <v>214</v>
      </c>
      <c r="G248">
        <v>360</v>
      </c>
      <c r="H248">
        <v>3.0555560000000002</v>
      </c>
      <c r="I248">
        <v>2.0417900000000002</v>
      </c>
      <c r="J248">
        <v>6.1519380000000004</v>
      </c>
      <c r="K248">
        <v>1.1376900000000001</v>
      </c>
      <c r="L248">
        <v>7.5646529999999998</v>
      </c>
      <c r="M248">
        <v>4.119745</v>
      </c>
      <c r="N248" t="s">
        <v>243</v>
      </c>
      <c r="O248" t="s">
        <v>243</v>
      </c>
    </row>
    <row r="249" spans="1:15" x14ac:dyDescent="0.25">
      <c r="A249" s="58" t="str">
        <f t="shared" si="3"/>
        <v>Liver4</v>
      </c>
      <c r="B249" t="s">
        <v>260</v>
      </c>
      <c r="C249" t="s">
        <v>19</v>
      </c>
      <c r="D249">
        <v>4</v>
      </c>
      <c r="E249" t="s">
        <v>196</v>
      </c>
      <c r="F249" t="s">
        <v>215</v>
      </c>
      <c r="G249">
        <v>435</v>
      </c>
      <c r="H249">
        <v>3.9080460000000001</v>
      </c>
      <c r="I249">
        <v>2.2347980000000001</v>
      </c>
      <c r="J249">
        <v>5.9669850000000002</v>
      </c>
      <c r="K249">
        <v>1.3893949999999999</v>
      </c>
      <c r="L249">
        <v>7.2440490000000004</v>
      </c>
      <c r="M249">
        <v>4.119745</v>
      </c>
      <c r="N249" t="s">
        <v>243</v>
      </c>
      <c r="O249" t="s">
        <v>243</v>
      </c>
    </row>
    <row r="250" spans="1:15" x14ac:dyDescent="0.25">
      <c r="A250" s="58" t="str">
        <f t="shared" si="3"/>
        <v>Liver5</v>
      </c>
      <c r="B250" t="s">
        <v>260</v>
      </c>
      <c r="C250" t="s">
        <v>19</v>
      </c>
      <c r="D250">
        <v>5</v>
      </c>
      <c r="G250">
        <v>452</v>
      </c>
      <c r="I250">
        <v>2.2701980000000002</v>
      </c>
      <c r="J250">
        <v>5.9371029999999996</v>
      </c>
      <c r="K250">
        <v>1.416469</v>
      </c>
      <c r="L250">
        <v>7.1810580000000002</v>
      </c>
    </row>
    <row r="251" spans="1:15" x14ac:dyDescent="0.25">
      <c r="A251" s="58" t="str">
        <f t="shared" si="3"/>
        <v>Liver6</v>
      </c>
      <c r="B251" t="s">
        <v>260</v>
      </c>
      <c r="C251" t="s">
        <v>19</v>
      </c>
      <c r="D251">
        <v>6</v>
      </c>
      <c r="E251" t="s">
        <v>198</v>
      </c>
      <c r="F251" t="s">
        <v>183</v>
      </c>
      <c r="G251">
        <v>502</v>
      </c>
      <c r="H251">
        <v>6.9721120000000001</v>
      </c>
      <c r="I251">
        <v>2.3718710000000001</v>
      </c>
      <c r="J251">
        <v>5.8479369999999999</v>
      </c>
      <c r="K251">
        <v>1.55538</v>
      </c>
      <c r="L251">
        <v>7.010453</v>
      </c>
      <c r="M251">
        <v>4.119745</v>
      </c>
      <c r="N251" t="s">
        <v>253</v>
      </c>
      <c r="O251" t="s">
        <v>243</v>
      </c>
    </row>
    <row r="252" spans="1:15" x14ac:dyDescent="0.25">
      <c r="A252" s="58" t="str">
        <f t="shared" si="3"/>
        <v>Liver7</v>
      </c>
      <c r="B252" t="s">
        <v>260</v>
      </c>
      <c r="C252" t="s">
        <v>19</v>
      </c>
      <c r="D252">
        <v>7</v>
      </c>
      <c r="E252" t="s">
        <v>199</v>
      </c>
      <c r="F252" t="s">
        <v>179</v>
      </c>
      <c r="G252">
        <v>514</v>
      </c>
      <c r="H252">
        <v>4.2801559999999998</v>
      </c>
      <c r="I252">
        <v>2.3864429999999999</v>
      </c>
      <c r="J252">
        <v>5.8220729999999996</v>
      </c>
      <c r="K252">
        <v>1.5826640000000001</v>
      </c>
      <c r="L252">
        <v>6.9751050000000001</v>
      </c>
      <c r="M252">
        <v>4.119745</v>
      </c>
      <c r="N252" t="s">
        <v>243</v>
      </c>
      <c r="O252" t="s">
        <v>243</v>
      </c>
    </row>
    <row r="253" spans="1:15" x14ac:dyDescent="0.25">
      <c r="A253" s="58" t="str">
        <f t="shared" si="3"/>
        <v>Liver8</v>
      </c>
      <c r="B253" t="s">
        <v>260</v>
      </c>
      <c r="C253" t="s">
        <v>19</v>
      </c>
      <c r="D253">
        <v>8</v>
      </c>
      <c r="E253" t="s">
        <v>191</v>
      </c>
      <c r="F253" t="s">
        <v>245</v>
      </c>
      <c r="G253">
        <v>526</v>
      </c>
      <c r="H253">
        <v>2.661597</v>
      </c>
      <c r="I253">
        <v>2.4059460000000001</v>
      </c>
      <c r="J253">
        <v>5.8092350000000001</v>
      </c>
      <c r="K253">
        <v>1.6007530000000001</v>
      </c>
      <c r="L253">
        <v>6.9466580000000002</v>
      </c>
      <c r="M253">
        <v>4.119745</v>
      </c>
      <c r="N253" t="s">
        <v>243</v>
      </c>
      <c r="O253" t="s">
        <v>243</v>
      </c>
    </row>
    <row r="254" spans="1:15" x14ac:dyDescent="0.25">
      <c r="A254" s="58" t="str">
        <f t="shared" si="3"/>
        <v>Liver9</v>
      </c>
      <c r="B254" t="s">
        <v>260</v>
      </c>
      <c r="C254" t="s">
        <v>19</v>
      </c>
      <c r="D254">
        <v>9</v>
      </c>
      <c r="E254" t="s">
        <v>203</v>
      </c>
      <c r="F254" t="s">
        <v>216</v>
      </c>
      <c r="G254">
        <v>548</v>
      </c>
      <c r="H254">
        <v>3.8321170000000002</v>
      </c>
      <c r="I254">
        <v>2.4401540000000002</v>
      </c>
      <c r="J254">
        <v>5.7746069999999996</v>
      </c>
      <c r="K254">
        <v>1.6595470000000001</v>
      </c>
      <c r="L254">
        <v>6.8845689999999999</v>
      </c>
      <c r="M254">
        <v>4.119745</v>
      </c>
      <c r="N254" t="s">
        <v>243</v>
      </c>
      <c r="O254" t="s">
        <v>243</v>
      </c>
    </row>
    <row r="255" spans="1:15" x14ac:dyDescent="0.25">
      <c r="A255" s="58" t="str">
        <f t="shared" si="3"/>
        <v>Liver10</v>
      </c>
      <c r="B255" t="s">
        <v>260</v>
      </c>
      <c r="C255" t="s">
        <v>19</v>
      </c>
      <c r="D255">
        <v>10</v>
      </c>
      <c r="G255">
        <v>582</v>
      </c>
      <c r="I255">
        <v>2.4901140000000002</v>
      </c>
      <c r="J255">
        <v>5.7248970000000003</v>
      </c>
      <c r="K255">
        <v>1.729287</v>
      </c>
      <c r="L255">
        <v>6.8003549999999997</v>
      </c>
    </row>
    <row r="256" spans="1:15" x14ac:dyDescent="0.25">
      <c r="A256" s="58" t="str">
        <f t="shared" si="3"/>
        <v>Liver11</v>
      </c>
      <c r="B256" t="s">
        <v>260</v>
      </c>
      <c r="C256" t="s">
        <v>19</v>
      </c>
      <c r="D256">
        <v>11</v>
      </c>
      <c r="E256" t="s">
        <v>205</v>
      </c>
      <c r="F256" t="s">
        <v>303</v>
      </c>
      <c r="G256">
        <v>660</v>
      </c>
      <c r="H256">
        <v>4.2424239999999998</v>
      </c>
      <c r="I256">
        <v>2.5947339999999999</v>
      </c>
      <c r="J256">
        <v>5.6246039999999997</v>
      </c>
      <c r="K256">
        <v>1.857399</v>
      </c>
      <c r="L256">
        <v>6.6277520000000001</v>
      </c>
      <c r="M256">
        <v>4.119745</v>
      </c>
      <c r="N256" t="s">
        <v>243</v>
      </c>
      <c r="O256" t="s">
        <v>243</v>
      </c>
    </row>
    <row r="257" spans="1:15" x14ac:dyDescent="0.25">
      <c r="A257" s="58" t="str">
        <f t="shared" si="3"/>
        <v>Liver12</v>
      </c>
      <c r="B257" t="s">
        <v>260</v>
      </c>
      <c r="C257" t="s">
        <v>19</v>
      </c>
      <c r="D257">
        <v>12</v>
      </c>
      <c r="E257" t="s">
        <v>206</v>
      </c>
      <c r="F257" t="s">
        <v>304</v>
      </c>
      <c r="G257">
        <v>696</v>
      </c>
      <c r="H257">
        <v>4.3103449999999999</v>
      </c>
      <c r="I257">
        <v>2.6317710000000001</v>
      </c>
      <c r="J257">
        <v>5.5858590000000001</v>
      </c>
      <c r="K257">
        <v>1.912309</v>
      </c>
      <c r="L257">
        <v>6.560225</v>
      </c>
      <c r="M257">
        <v>4.119745</v>
      </c>
      <c r="N257" t="s">
        <v>243</v>
      </c>
      <c r="O257" t="s">
        <v>243</v>
      </c>
    </row>
    <row r="258" spans="1:15" x14ac:dyDescent="0.25">
      <c r="A258" s="58" t="str">
        <f t="shared" ref="A258:A321" si="4">CONCATENATE(C258,D258)</f>
        <v>Liver13</v>
      </c>
      <c r="B258" t="s">
        <v>260</v>
      </c>
      <c r="C258" t="s">
        <v>19</v>
      </c>
      <c r="D258">
        <v>13</v>
      </c>
      <c r="E258" t="s">
        <v>197</v>
      </c>
      <c r="F258" t="s">
        <v>221</v>
      </c>
      <c r="G258">
        <v>697</v>
      </c>
      <c r="H258">
        <v>4.3041609999999997</v>
      </c>
      <c r="I258">
        <v>2.6325669999999999</v>
      </c>
      <c r="J258">
        <v>5.5839350000000003</v>
      </c>
      <c r="K258">
        <v>1.9134249999999999</v>
      </c>
      <c r="L258">
        <v>6.5578349999999999</v>
      </c>
      <c r="M258">
        <v>4.119745</v>
      </c>
      <c r="N258" t="s">
        <v>243</v>
      </c>
      <c r="O258" t="s">
        <v>243</v>
      </c>
    </row>
    <row r="259" spans="1:15" x14ac:dyDescent="0.25">
      <c r="A259" s="58" t="str">
        <f t="shared" si="4"/>
        <v>Liver14</v>
      </c>
      <c r="B259" t="s">
        <v>260</v>
      </c>
      <c r="C259" t="s">
        <v>19</v>
      </c>
      <c r="D259">
        <v>14</v>
      </c>
      <c r="E259" t="s">
        <v>188</v>
      </c>
      <c r="F259" t="s">
        <v>300</v>
      </c>
      <c r="G259">
        <v>709</v>
      </c>
      <c r="H259">
        <v>3.2440060000000002</v>
      </c>
      <c r="I259">
        <v>2.6471580000000001</v>
      </c>
      <c r="J259">
        <v>5.575717</v>
      </c>
      <c r="K259">
        <v>1.933505</v>
      </c>
      <c r="L259">
        <v>6.5359579999999999</v>
      </c>
      <c r="M259">
        <v>4.119745</v>
      </c>
      <c r="N259" t="s">
        <v>243</v>
      </c>
      <c r="O259" t="s">
        <v>243</v>
      </c>
    </row>
    <row r="260" spans="1:15" x14ac:dyDescent="0.25">
      <c r="A260" s="58" t="str">
        <f t="shared" si="4"/>
        <v>Liver15</v>
      </c>
      <c r="B260" t="s">
        <v>260</v>
      </c>
      <c r="C260" t="s">
        <v>19</v>
      </c>
      <c r="D260">
        <v>15</v>
      </c>
      <c r="G260">
        <v>712</v>
      </c>
      <c r="I260">
        <v>2.6523970000000001</v>
      </c>
      <c r="J260">
        <v>5.5720939999999999</v>
      </c>
      <c r="K260">
        <v>1.94069</v>
      </c>
      <c r="L260">
        <v>6.53193</v>
      </c>
    </row>
    <row r="261" spans="1:15" x14ac:dyDescent="0.25">
      <c r="A261" s="58" t="str">
        <f t="shared" si="4"/>
        <v>Liver16</v>
      </c>
      <c r="B261" t="s">
        <v>260</v>
      </c>
      <c r="C261" t="s">
        <v>19</v>
      </c>
      <c r="D261">
        <v>16</v>
      </c>
      <c r="E261" t="s">
        <v>200</v>
      </c>
      <c r="F261" t="s">
        <v>220</v>
      </c>
      <c r="G261">
        <v>717</v>
      </c>
      <c r="H261">
        <v>4.8814510000000002</v>
      </c>
      <c r="I261">
        <v>2.6584539999999999</v>
      </c>
      <c r="J261">
        <v>5.5640700000000001</v>
      </c>
      <c r="K261">
        <v>1.9537279999999999</v>
      </c>
      <c r="L261">
        <v>6.5213359999999998</v>
      </c>
      <c r="M261">
        <v>4.119745</v>
      </c>
      <c r="N261" t="s">
        <v>243</v>
      </c>
      <c r="O261" t="s">
        <v>243</v>
      </c>
    </row>
    <row r="262" spans="1:15" x14ac:dyDescent="0.25">
      <c r="A262" s="58" t="str">
        <f t="shared" si="4"/>
        <v>Liver17</v>
      </c>
      <c r="B262" t="s">
        <v>260</v>
      </c>
      <c r="C262" t="s">
        <v>19</v>
      </c>
      <c r="D262">
        <v>17</v>
      </c>
      <c r="E262" t="s">
        <v>201</v>
      </c>
      <c r="F262" t="s">
        <v>184</v>
      </c>
      <c r="G262">
        <v>750</v>
      </c>
      <c r="H262">
        <v>3.8666670000000001</v>
      </c>
      <c r="I262">
        <v>2.688828</v>
      </c>
      <c r="J262">
        <v>5.5354960000000002</v>
      </c>
      <c r="K262">
        <v>1.9989129999999999</v>
      </c>
      <c r="L262">
        <v>6.4673280000000002</v>
      </c>
      <c r="M262">
        <v>4.119745</v>
      </c>
      <c r="N262" t="s">
        <v>243</v>
      </c>
      <c r="O262" t="s">
        <v>243</v>
      </c>
    </row>
    <row r="263" spans="1:15" x14ac:dyDescent="0.25">
      <c r="A263" s="58" t="str">
        <f t="shared" si="4"/>
        <v>Liver18</v>
      </c>
      <c r="B263" t="s">
        <v>260</v>
      </c>
      <c r="C263" t="s">
        <v>19</v>
      </c>
      <c r="D263">
        <v>18</v>
      </c>
      <c r="G263">
        <v>842</v>
      </c>
      <c r="I263">
        <v>2.768113</v>
      </c>
      <c r="J263">
        <v>5.4530459999999996</v>
      </c>
      <c r="K263">
        <v>2.104053</v>
      </c>
      <c r="L263">
        <v>6.3283060000000004</v>
      </c>
    </row>
    <row r="264" spans="1:15" x14ac:dyDescent="0.25">
      <c r="A264" s="58" t="str">
        <f t="shared" si="4"/>
        <v>Liver19</v>
      </c>
      <c r="B264" t="s">
        <v>260</v>
      </c>
      <c r="C264" t="s">
        <v>19</v>
      </c>
      <c r="D264">
        <v>19</v>
      </c>
      <c r="E264" t="s">
        <v>190</v>
      </c>
      <c r="F264" t="s">
        <v>213</v>
      </c>
      <c r="G264">
        <v>859</v>
      </c>
      <c r="H264">
        <v>4.5401629999999997</v>
      </c>
      <c r="I264">
        <v>2.7849089999999999</v>
      </c>
      <c r="J264">
        <v>5.4419529999999998</v>
      </c>
      <c r="K264">
        <v>2.1227</v>
      </c>
      <c r="L264">
        <v>6.3033570000000001</v>
      </c>
      <c r="M264">
        <v>4.119745</v>
      </c>
      <c r="N264" t="s">
        <v>243</v>
      </c>
      <c r="O264" t="s">
        <v>243</v>
      </c>
    </row>
    <row r="265" spans="1:15" x14ac:dyDescent="0.25">
      <c r="A265" s="58" t="str">
        <f t="shared" si="4"/>
        <v>Liver20</v>
      </c>
      <c r="B265" t="s">
        <v>260</v>
      </c>
      <c r="C265" t="s">
        <v>19</v>
      </c>
      <c r="D265">
        <v>20</v>
      </c>
      <c r="E265" t="s">
        <v>204</v>
      </c>
      <c r="F265" t="s">
        <v>207</v>
      </c>
      <c r="G265">
        <v>870</v>
      </c>
      <c r="H265">
        <v>3.218391</v>
      </c>
      <c r="I265">
        <v>2.7904650000000002</v>
      </c>
      <c r="J265">
        <v>5.4334920000000002</v>
      </c>
      <c r="K265">
        <v>2.1331760000000002</v>
      </c>
      <c r="L265">
        <v>6.2914960000000004</v>
      </c>
      <c r="M265">
        <v>4.119745</v>
      </c>
      <c r="N265" t="s">
        <v>243</v>
      </c>
      <c r="O265" t="s">
        <v>243</v>
      </c>
    </row>
    <row r="266" spans="1:15" x14ac:dyDescent="0.25">
      <c r="A266" s="58" t="str">
        <f t="shared" si="4"/>
        <v>Liver21</v>
      </c>
      <c r="B266" t="s">
        <v>260</v>
      </c>
      <c r="C266" t="s">
        <v>19</v>
      </c>
      <c r="D266">
        <v>21</v>
      </c>
      <c r="G266">
        <v>972</v>
      </c>
      <c r="I266">
        <v>2.8640330000000001</v>
      </c>
      <c r="J266">
        <v>5.3615300000000001</v>
      </c>
      <c r="K266">
        <v>2.2372359999999998</v>
      </c>
      <c r="L266">
        <v>6.166709</v>
      </c>
    </row>
    <row r="267" spans="1:15" x14ac:dyDescent="0.25">
      <c r="A267" s="58" t="str">
        <f t="shared" si="4"/>
        <v>Liver22</v>
      </c>
      <c r="B267" t="s">
        <v>260</v>
      </c>
      <c r="C267" t="s">
        <v>19</v>
      </c>
      <c r="D267">
        <v>22</v>
      </c>
      <c r="E267" t="s">
        <v>202</v>
      </c>
      <c r="F267" t="s">
        <v>219</v>
      </c>
      <c r="G267">
        <v>1041</v>
      </c>
      <c r="H267">
        <v>3.5542750000000001</v>
      </c>
      <c r="I267">
        <v>2.9055330000000001</v>
      </c>
      <c r="J267">
        <v>5.3218860000000001</v>
      </c>
      <c r="K267">
        <v>2.3014230000000002</v>
      </c>
      <c r="L267">
        <v>6.0991739999999997</v>
      </c>
      <c r="M267">
        <v>4.119745</v>
      </c>
      <c r="N267" t="s">
        <v>243</v>
      </c>
      <c r="O267" t="s">
        <v>243</v>
      </c>
    </row>
    <row r="268" spans="1:15" x14ac:dyDescent="0.25">
      <c r="A268" s="58" t="str">
        <f t="shared" si="4"/>
        <v>Liver23</v>
      </c>
      <c r="B268" t="s">
        <v>260</v>
      </c>
      <c r="C268" t="s">
        <v>19</v>
      </c>
      <c r="D268">
        <v>23</v>
      </c>
      <c r="E268" t="s">
        <v>193</v>
      </c>
      <c r="F268" t="s">
        <v>173</v>
      </c>
      <c r="G268">
        <v>1067</v>
      </c>
      <c r="H268">
        <v>3.842549</v>
      </c>
      <c r="I268">
        <v>2.9211969999999998</v>
      </c>
      <c r="J268">
        <v>5.3072169999999996</v>
      </c>
      <c r="K268">
        <v>2.3189299999999999</v>
      </c>
      <c r="L268">
        <v>6.0725740000000004</v>
      </c>
      <c r="M268">
        <v>4.119745</v>
      </c>
      <c r="N268" t="s">
        <v>243</v>
      </c>
      <c r="O268" t="s">
        <v>243</v>
      </c>
    </row>
    <row r="269" spans="1:15" x14ac:dyDescent="0.25">
      <c r="A269" s="58" t="str">
        <f t="shared" si="4"/>
        <v>Liver24</v>
      </c>
      <c r="B269" t="s">
        <v>260</v>
      </c>
      <c r="C269" t="s">
        <v>19</v>
      </c>
      <c r="D269">
        <v>24</v>
      </c>
      <c r="G269">
        <v>1102</v>
      </c>
      <c r="I269">
        <v>2.9391210000000001</v>
      </c>
      <c r="J269">
        <v>5.2876760000000003</v>
      </c>
      <c r="K269">
        <v>2.348465</v>
      </c>
      <c r="L269">
        <v>6.0415710000000002</v>
      </c>
    </row>
    <row r="270" spans="1:15" x14ac:dyDescent="0.25">
      <c r="A270" s="58" t="str">
        <f t="shared" si="4"/>
        <v>Liver25</v>
      </c>
      <c r="B270" t="s">
        <v>260</v>
      </c>
      <c r="C270" t="s">
        <v>19</v>
      </c>
      <c r="D270">
        <v>25</v>
      </c>
      <c r="G270">
        <v>1232</v>
      </c>
      <c r="I270">
        <v>3.006084</v>
      </c>
      <c r="J270">
        <v>5.2250170000000002</v>
      </c>
      <c r="K270">
        <v>2.4406129999999999</v>
      </c>
      <c r="L270">
        <v>5.9306469999999996</v>
      </c>
    </row>
    <row r="271" spans="1:15" x14ac:dyDescent="0.25">
      <c r="A271" s="58" t="str">
        <f t="shared" si="4"/>
        <v>Liver26</v>
      </c>
      <c r="B271" t="s">
        <v>260</v>
      </c>
      <c r="C271" t="s">
        <v>19</v>
      </c>
      <c r="D271">
        <v>26</v>
      </c>
      <c r="G271">
        <v>1362</v>
      </c>
      <c r="I271">
        <v>3.0587620000000002</v>
      </c>
      <c r="J271">
        <v>5.1712499999999997</v>
      </c>
      <c r="K271">
        <v>2.5167480000000002</v>
      </c>
      <c r="L271">
        <v>5.842079</v>
      </c>
    </row>
    <row r="272" spans="1:15" x14ac:dyDescent="0.25">
      <c r="A272" s="58" t="str">
        <f t="shared" si="4"/>
        <v>Liver27</v>
      </c>
      <c r="B272" t="s">
        <v>260</v>
      </c>
      <c r="C272" t="s">
        <v>19</v>
      </c>
      <c r="D272">
        <v>27</v>
      </c>
      <c r="E272" t="s">
        <v>194</v>
      </c>
      <c r="F272" t="s">
        <v>174</v>
      </c>
      <c r="G272">
        <v>1401</v>
      </c>
      <c r="H272">
        <v>4.4254100000000003</v>
      </c>
      <c r="I272">
        <v>3.0751149999999998</v>
      </c>
      <c r="J272">
        <v>5.1559400000000002</v>
      </c>
      <c r="K272">
        <v>2.537852</v>
      </c>
      <c r="L272">
        <v>5.8171580000000001</v>
      </c>
      <c r="M272">
        <v>4.119745</v>
      </c>
      <c r="N272" t="s">
        <v>243</v>
      </c>
      <c r="O272" t="s">
        <v>243</v>
      </c>
    </row>
    <row r="273" spans="1:15" x14ac:dyDescent="0.25">
      <c r="A273" s="58" t="str">
        <f t="shared" si="4"/>
        <v>Liver28</v>
      </c>
      <c r="B273" t="s">
        <v>260</v>
      </c>
      <c r="C273" t="s">
        <v>19</v>
      </c>
      <c r="D273">
        <v>28</v>
      </c>
      <c r="G273">
        <v>1492</v>
      </c>
      <c r="I273">
        <v>3.1062020000000001</v>
      </c>
      <c r="J273">
        <v>5.1245669999999999</v>
      </c>
      <c r="K273">
        <v>2.5850780000000002</v>
      </c>
      <c r="L273">
        <v>5.760548</v>
      </c>
    </row>
    <row r="274" spans="1:15" x14ac:dyDescent="0.25">
      <c r="A274" s="58" t="str">
        <f t="shared" si="4"/>
        <v>Liver29</v>
      </c>
      <c r="B274" t="s">
        <v>260</v>
      </c>
      <c r="C274" t="s">
        <v>19</v>
      </c>
      <c r="D274">
        <v>29</v>
      </c>
      <c r="E274" t="s">
        <v>192</v>
      </c>
      <c r="F274" t="s">
        <v>185</v>
      </c>
      <c r="G274">
        <v>1610</v>
      </c>
      <c r="H274">
        <v>4.2236019999999996</v>
      </c>
      <c r="I274">
        <v>3.1442489999999998</v>
      </c>
      <c r="J274">
        <v>5.0861260000000001</v>
      </c>
      <c r="K274">
        <v>2.6402329999999998</v>
      </c>
      <c r="L274">
        <v>5.6990819999999998</v>
      </c>
      <c r="M274">
        <v>4.119745</v>
      </c>
      <c r="N274" t="s">
        <v>243</v>
      </c>
      <c r="O274" t="s">
        <v>243</v>
      </c>
    </row>
    <row r="275" spans="1:15" x14ac:dyDescent="0.25">
      <c r="A275" s="58" t="str">
        <f t="shared" si="4"/>
        <v>Liver30</v>
      </c>
      <c r="B275" t="s">
        <v>260</v>
      </c>
      <c r="C275" t="s">
        <v>19</v>
      </c>
      <c r="D275">
        <v>30</v>
      </c>
      <c r="G275">
        <v>1622</v>
      </c>
      <c r="I275">
        <v>3.1491229999999999</v>
      </c>
      <c r="J275">
        <v>5.0835739999999996</v>
      </c>
      <c r="K275">
        <v>2.6483439999999998</v>
      </c>
      <c r="L275">
        <v>5.6933069999999999</v>
      </c>
    </row>
    <row r="276" spans="1:15" x14ac:dyDescent="0.25">
      <c r="A276" s="58" t="str">
        <f t="shared" si="4"/>
        <v>Liver31</v>
      </c>
      <c r="B276" t="s">
        <v>260</v>
      </c>
      <c r="C276" t="s">
        <v>19</v>
      </c>
      <c r="D276">
        <v>31</v>
      </c>
      <c r="G276">
        <v>1752</v>
      </c>
      <c r="I276">
        <v>3.1854100000000001</v>
      </c>
      <c r="J276">
        <v>5.0472020000000004</v>
      </c>
      <c r="K276">
        <v>2.6997309999999999</v>
      </c>
      <c r="L276">
        <v>5.6321560000000002</v>
      </c>
    </row>
    <row r="277" spans="1:15" x14ac:dyDescent="0.25">
      <c r="A277" s="58" t="str">
        <f t="shared" si="4"/>
        <v>NSCLC1</v>
      </c>
      <c r="B277" t="s">
        <v>260</v>
      </c>
      <c r="C277" t="s">
        <v>104</v>
      </c>
      <c r="D277">
        <v>1</v>
      </c>
      <c r="G277">
        <v>2327</v>
      </c>
      <c r="I277">
        <v>25.474740000000001</v>
      </c>
      <c r="J277">
        <v>29.094660000000001</v>
      </c>
      <c r="K277">
        <v>24.450559999999999</v>
      </c>
      <c r="L277">
        <v>30.15673</v>
      </c>
    </row>
    <row r="278" spans="1:15" x14ac:dyDescent="0.25">
      <c r="A278" s="58" t="str">
        <f t="shared" si="4"/>
        <v>NSCLC2</v>
      </c>
      <c r="B278" t="s">
        <v>260</v>
      </c>
      <c r="C278" t="s">
        <v>104</v>
      </c>
      <c r="D278">
        <v>2</v>
      </c>
      <c r="E278" t="s">
        <v>195</v>
      </c>
      <c r="F278" t="s">
        <v>181</v>
      </c>
      <c r="G278">
        <v>2411</v>
      </c>
      <c r="H278">
        <v>31.107420000000001</v>
      </c>
      <c r="I278">
        <v>25.507239999999999</v>
      </c>
      <c r="J278">
        <v>29.063600000000001</v>
      </c>
      <c r="K278">
        <v>24.49991</v>
      </c>
      <c r="L278">
        <v>30.106179999999998</v>
      </c>
      <c r="M278">
        <v>27.297080000000001</v>
      </c>
      <c r="N278" t="s">
        <v>253</v>
      </c>
      <c r="O278" t="s">
        <v>253</v>
      </c>
    </row>
    <row r="279" spans="1:15" x14ac:dyDescent="0.25">
      <c r="A279" s="58" t="str">
        <f t="shared" si="4"/>
        <v>NSCLC3</v>
      </c>
      <c r="B279" t="s">
        <v>260</v>
      </c>
      <c r="C279" t="s">
        <v>104</v>
      </c>
      <c r="D279">
        <v>3</v>
      </c>
      <c r="E279" t="s">
        <v>189</v>
      </c>
      <c r="F279" t="s">
        <v>214</v>
      </c>
      <c r="G279">
        <v>3081</v>
      </c>
      <c r="H279">
        <v>27.00422</v>
      </c>
      <c r="I279">
        <v>25.714700000000001</v>
      </c>
      <c r="J279">
        <v>28.860890000000001</v>
      </c>
      <c r="K279">
        <v>24.822040000000001</v>
      </c>
      <c r="L279">
        <v>29.781790000000001</v>
      </c>
      <c r="M279">
        <v>27.297080000000001</v>
      </c>
      <c r="N279" t="s">
        <v>243</v>
      </c>
      <c r="O279" t="s">
        <v>243</v>
      </c>
    </row>
    <row r="280" spans="1:15" x14ac:dyDescent="0.25">
      <c r="A280" s="58" t="str">
        <f t="shared" si="4"/>
        <v>NSCLC4</v>
      </c>
      <c r="B280" t="s">
        <v>260</v>
      </c>
      <c r="C280" t="s">
        <v>104</v>
      </c>
      <c r="D280">
        <v>4</v>
      </c>
      <c r="G280">
        <v>3167</v>
      </c>
      <c r="I280">
        <v>25.736619999999998</v>
      </c>
      <c r="J280">
        <v>28.83972</v>
      </c>
      <c r="K280">
        <v>24.855840000000001</v>
      </c>
      <c r="L280">
        <v>29.74747</v>
      </c>
    </row>
    <row r="281" spans="1:15" x14ac:dyDescent="0.25">
      <c r="A281" s="58" t="str">
        <f t="shared" si="4"/>
        <v>NSCLC5</v>
      </c>
      <c r="B281" t="s">
        <v>260</v>
      </c>
      <c r="C281" t="s">
        <v>104</v>
      </c>
      <c r="D281">
        <v>5</v>
      </c>
      <c r="E281" t="s">
        <v>198</v>
      </c>
      <c r="F281" t="s">
        <v>183</v>
      </c>
      <c r="G281">
        <v>3202</v>
      </c>
      <c r="H281">
        <v>24.76577</v>
      </c>
      <c r="I281">
        <v>25.74503</v>
      </c>
      <c r="J281">
        <v>28.831209999999999</v>
      </c>
      <c r="K281">
        <v>24.869070000000001</v>
      </c>
      <c r="L281">
        <v>29.733989999999999</v>
      </c>
      <c r="M281">
        <v>27.297080000000001</v>
      </c>
      <c r="N281" t="s">
        <v>244</v>
      </c>
      <c r="O281" t="s">
        <v>244</v>
      </c>
    </row>
    <row r="282" spans="1:15" x14ac:dyDescent="0.25">
      <c r="A282" s="58" t="str">
        <f t="shared" si="4"/>
        <v>NSCLC6</v>
      </c>
      <c r="B282" t="s">
        <v>260</v>
      </c>
      <c r="C282" t="s">
        <v>104</v>
      </c>
      <c r="D282">
        <v>6</v>
      </c>
      <c r="E282" t="s">
        <v>196</v>
      </c>
      <c r="F282" t="s">
        <v>215</v>
      </c>
      <c r="G282">
        <v>3407</v>
      </c>
      <c r="H282">
        <v>26.533609999999999</v>
      </c>
      <c r="I282">
        <v>25.792770000000001</v>
      </c>
      <c r="J282">
        <v>28.784680000000002</v>
      </c>
      <c r="K282">
        <v>24.94323</v>
      </c>
      <c r="L282">
        <v>29.65973</v>
      </c>
      <c r="M282">
        <v>27.297080000000001</v>
      </c>
      <c r="N282" t="s">
        <v>243</v>
      </c>
      <c r="O282" t="s">
        <v>243</v>
      </c>
    </row>
    <row r="283" spans="1:15" x14ac:dyDescent="0.25">
      <c r="A283" s="58" t="str">
        <f t="shared" si="4"/>
        <v>NSCLC7</v>
      </c>
      <c r="B283" t="s">
        <v>260</v>
      </c>
      <c r="C283" t="s">
        <v>104</v>
      </c>
      <c r="D283">
        <v>7</v>
      </c>
      <c r="E283" t="s">
        <v>199</v>
      </c>
      <c r="F283" t="s">
        <v>179</v>
      </c>
      <c r="G283">
        <v>3540</v>
      </c>
      <c r="H283">
        <v>33.898299999999999</v>
      </c>
      <c r="I283">
        <v>25.821560000000002</v>
      </c>
      <c r="J283">
        <v>28.756419999999999</v>
      </c>
      <c r="K283">
        <v>24.98761</v>
      </c>
      <c r="L283">
        <v>29.614809999999999</v>
      </c>
      <c r="M283">
        <v>27.297080000000001</v>
      </c>
      <c r="N283" t="s">
        <v>253</v>
      </c>
      <c r="O283" t="s">
        <v>253</v>
      </c>
    </row>
    <row r="284" spans="1:15" x14ac:dyDescent="0.25">
      <c r="A284" s="58" t="str">
        <f t="shared" si="4"/>
        <v>NSCLC8</v>
      </c>
      <c r="B284" t="s">
        <v>260</v>
      </c>
      <c r="C284" t="s">
        <v>104</v>
      </c>
      <c r="D284">
        <v>8</v>
      </c>
      <c r="E284" t="s">
        <v>203</v>
      </c>
      <c r="F284" t="s">
        <v>216</v>
      </c>
      <c r="G284">
        <v>3764</v>
      </c>
      <c r="H284">
        <v>22.39639</v>
      </c>
      <c r="I284">
        <v>25.866219999999998</v>
      </c>
      <c r="J284">
        <v>28.712730000000001</v>
      </c>
      <c r="K284">
        <v>25.057410000000001</v>
      </c>
      <c r="L284">
        <v>29.544409999999999</v>
      </c>
      <c r="M284">
        <v>27.297080000000001</v>
      </c>
      <c r="N284" t="s">
        <v>244</v>
      </c>
      <c r="O284" t="s">
        <v>244</v>
      </c>
    </row>
    <row r="285" spans="1:15" x14ac:dyDescent="0.25">
      <c r="A285" s="58" t="str">
        <f t="shared" si="4"/>
        <v>NSCLC9</v>
      </c>
      <c r="B285" t="s">
        <v>260</v>
      </c>
      <c r="C285" t="s">
        <v>104</v>
      </c>
      <c r="D285">
        <v>9</v>
      </c>
      <c r="G285">
        <v>4007</v>
      </c>
      <c r="I285">
        <v>25.91057</v>
      </c>
      <c r="J285">
        <v>28.669339999999998</v>
      </c>
      <c r="K285">
        <v>25.12623</v>
      </c>
      <c r="L285">
        <v>29.47513</v>
      </c>
    </row>
    <row r="286" spans="1:15" x14ac:dyDescent="0.25">
      <c r="A286" s="58" t="str">
        <f t="shared" si="4"/>
        <v>NSCLC10</v>
      </c>
      <c r="B286" t="s">
        <v>260</v>
      </c>
      <c r="C286" t="s">
        <v>104</v>
      </c>
      <c r="D286">
        <v>10</v>
      </c>
      <c r="E286" t="s">
        <v>205</v>
      </c>
      <c r="F286" t="s">
        <v>303</v>
      </c>
      <c r="G286">
        <v>4144</v>
      </c>
      <c r="H286">
        <v>24.348459999999999</v>
      </c>
      <c r="I286">
        <v>25.933769999999999</v>
      </c>
      <c r="J286">
        <v>28.646519999999999</v>
      </c>
      <c r="K286">
        <v>25.162289999999999</v>
      </c>
      <c r="L286">
        <v>29.438770000000002</v>
      </c>
      <c r="M286">
        <v>27.297080000000001</v>
      </c>
      <c r="N286" t="s">
        <v>244</v>
      </c>
      <c r="O286" t="s">
        <v>244</v>
      </c>
    </row>
    <row r="287" spans="1:15" x14ac:dyDescent="0.25">
      <c r="A287" s="58" t="str">
        <f t="shared" si="4"/>
        <v>NSCLC11</v>
      </c>
      <c r="B287" t="s">
        <v>260</v>
      </c>
      <c r="C287" t="s">
        <v>104</v>
      </c>
      <c r="D287">
        <v>11</v>
      </c>
      <c r="E287" t="s">
        <v>191</v>
      </c>
      <c r="F287" t="s">
        <v>245</v>
      </c>
      <c r="G287">
        <v>4483</v>
      </c>
      <c r="H287">
        <v>24.51483</v>
      </c>
      <c r="I287">
        <v>25.986740000000001</v>
      </c>
      <c r="J287">
        <v>28.594750000000001</v>
      </c>
      <c r="K287">
        <v>25.244440000000001</v>
      </c>
      <c r="L287">
        <v>29.356069999999999</v>
      </c>
      <c r="M287">
        <v>27.297080000000001</v>
      </c>
      <c r="N287" t="s">
        <v>244</v>
      </c>
      <c r="O287" t="s">
        <v>244</v>
      </c>
    </row>
    <row r="288" spans="1:15" x14ac:dyDescent="0.25">
      <c r="A288" s="58" t="str">
        <f t="shared" si="4"/>
        <v>NSCLC12</v>
      </c>
      <c r="B288" t="s">
        <v>260</v>
      </c>
      <c r="C288" t="s">
        <v>104</v>
      </c>
      <c r="D288">
        <v>12</v>
      </c>
      <c r="E288" t="s">
        <v>206</v>
      </c>
      <c r="F288" t="s">
        <v>304</v>
      </c>
      <c r="G288">
        <v>4513</v>
      </c>
      <c r="H288">
        <v>27.298909999999999</v>
      </c>
      <c r="I288">
        <v>25.991119999999999</v>
      </c>
      <c r="J288">
        <v>28.590530000000001</v>
      </c>
      <c r="K288">
        <v>25.25121</v>
      </c>
      <c r="L288">
        <v>29.349450000000001</v>
      </c>
      <c r="M288">
        <v>27.297080000000001</v>
      </c>
      <c r="N288" t="s">
        <v>243</v>
      </c>
      <c r="O288" t="s">
        <v>243</v>
      </c>
    </row>
    <row r="289" spans="1:15" x14ac:dyDescent="0.25">
      <c r="A289" s="58" t="str">
        <f t="shared" si="4"/>
        <v>NSCLC13</v>
      </c>
      <c r="B289" t="s">
        <v>260</v>
      </c>
      <c r="C289" t="s">
        <v>104</v>
      </c>
      <c r="D289">
        <v>13</v>
      </c>
      <c r="E289" t="s">
        <v>200</v>
      </c>
      <c r="F289" t="s">
        <v>220</v>
      </c>
      <c r="G289">
        <v>4612</v>
      </c>
      <c r="H289">
        <v>25.628789999999999</v>
      </c>
      <c r="I289">
        <v>26.005130000000001</v>
      </c>
      <c r="J289">
        <v>28.576530000000002</v>
      </c>
      <c r="K289">
        <v>25.273260000000001</v>
      </c>
      <c r="L289">
        <v>29.327269999999999</v>
      </c>
      <c r="M289">
        <v>27.297080000000001</v>
      </c>
      <c r="N289" t="s">
        <v>244</v>
      </c>
      <c r="O289" t="s">
        <v>243</v>
      </c>
    </row>
    <row r="290" spans="1:15" x14ac:dyDescent="0.25">
      <c r="A290" s="58" t="str">
        <f t="shared" si="4"/>
        <v>NSCLC14</v>
      </c>
      <c r="B290" t="s">
        <v>260</v>
      </c>
      <c r="C290" t="s">
        <v>104</v>
      </c>
      <c r="D290">
        <v>14</v>
      </c>
      <c r="E290" t="s">
        <v>201</v>
      </c>
      <c r="F290" t="s">
        <v>184</v>
      </c>
      <c r="G290">
        <v>4676</v>
      </c>
      <c r="H290">
        <v>28.22926</v>
      </c>
      <c r="I290">
        <v>26.014030000000002</v>
      </c>
      <c r="J290">
        <v>28.56785</v>
      </c>
      <c r="K290">
        <v>25.287120000000002</v>
      </c>
      <c r="L290">
        <v>29.313269999999999</v>
      </c>
      <c r="M290">
        <v>27.297080000000001</v>
      </c>
      <c r="N290" t="s">
        <v>243</v>
      </c>
      <c r="O290" t="s">
        <v>243</v>
      </c>
    </row>
    <row r="291" spans="1:15" x14ac:dyDescent="0.25">
      <c r="A291" s="58" t="str">
        <f t="shared" si="4"/>
        <v>NSCLC15</v>
      </c>
      <c r="B291" t="s">
        <v>260</v>
      </c>
      <c r="C291" t="s">
        <v>104</v>
      </c>
      <c r="D291">
        <v>15</v>
      </c>
      <c r="G291">
        <v>4847</v>
      </c>
      <c r="I291">
        <v>26.037120000000002</v>
      </c>
      <c r="J291">
        <v>28.545400000000001</v>
      </c>
      <c r="K291">
        <v>25.322839999999999</v>
      </c>
      <c r="L291">
        <v>29.277180000000001</v>
      </c>
    </row>
    <row r="292" spans="1:15" x14ac:dyDescent="0.25">
      <c r="A292" s="58" t="str">
        <f t="shared" si="4"/>
        <v>NSCLC16</v>
      </c>
      <c r="B292" t="s">
        <v>260</v>
      </c>
      <c r="C292" t="s">
        <v>104</v>
      </c>
      <c r="D292">
        <v>16</v>
      </c>
      <c r="E292" t="s">
        <v>197</v>
      </c>
      <c r="F292" t="s">
        <v>221</v>
      </c>
      <c r="G292">
        <v>5110</v>
      </c>
      <c r="H292">
        <v>23.248529999999999</v>
      </c>
      <c r="I292">
        <v>26.070039999999999</v>
      </c>
      <c r="J292">
        <v>28.51286</v>
      </c>
      <c r="K292">
        <v>25.37424</v>
      </c>
      <c r="L292">
        <v>29.225660000000001</v>
      </c>
      <c r="M292">
        <v>27.297080000000001</v>
      </c>
      <c r="N292" t="s">
        <v>244</v>
      </c>
      <c r="O292" t="s">
        <v>244</v>
      </c>
    </row>
    <row r="293" spans="1:15" x14ac:dyDescent="0.25">
      <c r="A293" s="58" t="str">
        <f t="shared" si="4"/>
        <v>NSCLC17</v>
      </c>
      <c r="B293" t="s">
        <v>260</v>
      </c>
      <c r="C293" t="s">
        <v>104</v>
      </c>
      <c r="D293">
        <v>17</v>
      </c>
      <c r="E293" t="s">
        <v>188</v>
      </c>
      <c r="F293" t="s">
        <v>300</v>
      </c>
      <c r="G293">
        <v>5172</v>
      </c>
      <c r="H293">
        <v>30.723130000000001</v>
      </c>
      <c r="I293">
        <v>26.07742</v>
      </c>
      <c r="J293">
        <v>28.505710000000001</v>
      </c>
      <c r="K293">
        <v>25.38597</v>
      </c>
      <c r="L293">
        <v>29.21388</v>
      </c>
      <c r="M293">
        <v>27.297080000000001</v>
      </c>
      <c r="N293" t="s">
        <v>253</v>
      </c>
      <c r="O293" t="s">
        <v>253</v>
      </c>
    </row>
    <row r="294" spans="1:15" x14ac:dyDescent="0.25">
      <c r="A294" s="58" t="str">
        <f t="shared" si="4"/>
        <v>NSCLC18</v>
      </c>
      <c r="B294" t="s">
        <v>260</v>
      </c>
      <c r="C294" t="s">
        <v>104</v>
      </c>
      <c r="D294">
        <v>18</v>
      </c>
      <c r="G294">
        <v>5687</v>
      </c>
      <c r="I294">
        <v>26.134209999999999</v>
      </c>
      <c r="J294">
        <v>28.449839999999998</v>
      </c>
      <c r="K294">
        <v>25.474270000000001</v>
      </c>
      <c r="L294">
        <v>29.125060000000001</v>
      </c>
    </row>
    <row r="295" spans="1:15" x14ac:dyDescent="0.25">
      <c r="A295" s="58" t="str">
        <f t="shared" si="4"/>
        <v>NSCLC19</v>
      </c>
      <c r="B295" t="s">
        <v>260</v>
      </c>
      <c r="C295" t="s">
        <v>104</v>
      </c>
      <c r="D295">
        <v>19</v>
      </c>
      <c r="E295" t="s">
        <v>190</v>
      </c>
      <c r="F295" t="s">
        <v>213</v>
      </c>
      <c r="G295">
        <v>6335</v>
      </c>
      <c r="H295">
        <v>27.81373</v>
      </c>
      <c r="I295">
        <v>26.195509999999999</v>
      </c>
      <c r="J295">
        <v>28.38963</v>
      </c>
      <c r="K295">
        <v>25.569929999999999</v>
      </c>
      <c r="L295">
        <v>29.028790000000001</v>
      </c>
      <c r="M295">
        <v>27.297080000000001</v>
      </c>
      <c r="N295" t="s">
        <v>243</v>
      </c>
      <c r="O295" t="s">
        <v>243</v>
      </c>
    </row>
    <row r="296" spans="1:15" x14ac:dyDescent="0.25">
      <c r="A296" s="58" t="str">
        <f t="shared" si="4"/>
        <v>NSCLC20</v>
      </c>
      <c r="B296" t="s">
        <v>260</v>
      </c>
      <c r="C296" t="s">
        <v>104</v>
      </c>
      <c r="D296">
        <v>20</v>
      </c>
      <c r="E296" t="s">
        <v>204</v>
      </c>
      <c r="F296" t="s">
        <v>207</v>
      </c>
      <c r="G296">
        <v>6354</v>
      </c>
      <c r="H296">
        <v>32.451999999999998</v>
      </c>
      <c r="I296">
        <v>26.19717</v>
      </c>
      <c r="J296">
        <v>28.387969999999999</v>
      </c>
      <c r="K296">
        <v>25.572510000000001</v>
      </c>
      <c r="L296">
        <v>29.026330000000002</v>
      </c>
      <c r="M296">
        <v>27.297080000000001</v>
      </c>
      <c r="N296" t="s">
        <v>253</v>
      </c>
      <c r="O296" t="s">
        <v>253</v>
      </c>
    </row>
    <row r="297" spans="1:15" x14ac:dyDescent="0.25">
      <c r="A297" s="58" t="str">
        <f t="shared" si="4"/>
        <v>NSCLC21</v>
      </c>
      <c r="B297" t="s">
        <v>260</v>
      </c>
      <c r="C297" t="s">
        <v>104</v>
      </c>
      <c r="D297">
        <v>21</v>
      </c>
      <c r="G297">
        <v>6527</v>
      </c>
      <c r="I297">
        <v>26.211960000000001</v>
      </c>
      <c r="J297">
        <v>28.373429999999999</v>
      </c>
      <c r="K297">
        <v>25.595400000000001</v>
      </c>
      <c r="L297">
        <v>29.00311</v>
      </c>
    </row>
    <row r="298" spans="1:15" x14ac:dyDescent="0.25">
      <c r="A298" s="58" t="str">
        <f t="shared" si="4"/>
        <v>NSCLC22</v>
      </c>
      <c r="B298" t="s">
        <v>260</v>
      </c>
      <c r="C298" t="s">
        <v>104</v>
      </c>
      <c r="D298">
        <v>22</v>
      </c>
      <c r="G298">
        <v>7367</v>
      </c>
      <c r="I298">
        <v>26.27591</v>
      </c>
      <c r="J298">
        <v>28.310510000000001</v>
      </c>
      <c r="K298">
        <v>25.695340000000002</v>
      </c>
      <c r="L298">
        <v>28.902889999999999</v>
      </c>
    </row>
    <row r="299" spans="1:15" x14ac:dyDescent="0.25">
      <c r="A299" s="58" t="str">
        <f t="shared" si="4"/>
        <v>NSCLC23</v>
      </c>
      <c r="B299" t="s">
        <v>260</v>
      </c>
      <c r="C299" t="s">
        <v>104</v>
      </c>
      <c r="D299">
        <v>23</v>
      </c>
      <c r="E299" t="s">
        <v>193</v>
      </c>
      <c r="F299" t="s">
        <v>173</v>
      </c>
      <c r="G299">
        <v>7450</v>
      </c>
      <c r="H299">
        <v>27.302009999999999</v>
      </c>
      <c r="I299">
        <v>26.281700000000001</v>
      </c>
      <c r="J299">
        <v>28.304860000000001</v>
      </c>
      <c r="K299">
        <v>25.704270000000001</v>
      </c>
      <c r="L299">
        <v>28.893940000000001</v>
      </c>
      <c r="M299">
        <v>27.297080000000001</v>
      </c>
      <c r="N299" t="s">
        <v>243</v>
      </c>
      <c r="O299" t="s">
        <v>243</v>
      </c>
    </row>
    <row r="300" spans="1:15" x14ac:dyDescent="0.25">
      <c r="A300" s="58" t="str">
        <f t="shared" si="4"/>
        <v>NSCLC24</v>
      </c>
      <c r="B300" t="s">
        <v>260</v>
      </c>
      <c r="C300" t="s">
        <v>104</v>
      </c>
      <c r="D300">
        <v>24</v>
      </c>
      <c r="G300">
        <v>8207</v>
      </c>
      <c r="I300">
        <v>26.329799999999999</v>
      </c>
      <c r="J300">
        <v>28.257390000000001</v>
      </c>
      <c r="K300">
        <v>25.779319999999998</v>
      </c>
      <c r="L300">
        <v>28.818359999999998</v>
      </c>
    </row>
    <row r="301" spans="1:15" x14ac:dyDescent="0.25">
      <c r="A301" s="58" t="str">
        <f t="shared" si="4"/>
        <v>NSCLC25</v>
      </c>
      <c r="B301" t="s">
        <v>260</v>
      </c>
      <c r="C301" t="s">
        <v>104</v>
      </c>
      <c r="D301">
        <v>25</v>
      </c>
      <c r="E301" t="s">
        <v>202</v>
      </c>
      <c r="F301" t="s">
        <v>219</v>
      </c>
      <c r="G301">
        <v>8354</v>
      </c>
      <c r="H301">
        <v>30.057459999999999</v>
      </c>
      <c r="I301">
        <v>26.338339999999999</v>
      </c>
      <c r="J301">
        <v>28.248930000000001</v>
      </c>
      <c r="K301">
        <v>25.792719999999999</v>
      </c>
      <c r="L301">
        <v>28.804960000000001</v>
      </c>
      <c r="M301">
        <v>27.297080000000001</v>
      </c>
      <c r="N301" t="s">
        <v>253</v>
      </c>
      <c r="O301" t="s">
        <v>253</v>
      </c>
    </row>
    <row r="302" spans="1:15" x14ac:dyDescent="0.25">
      <c r="A302" s="58" t="str">
        <f t="shared" si="4"/>
        <v>NSCLC26</v>
      </c>
      <c r="B302" t="s">
        <v>260</v>
      </c>
      <c r="C302" t="s">
        <v>104</v>
      </c>
      <c r="D302">
        <v>26</v>
      </c>
      <c r="G302">
        <v>9047</v>
      </c>
      <c r="I302">
        <v>26.37593</v>
      </c>
      <c r="J302">
        <v>28.211919999999999</v>
      </c>
      <c r="K302">
        <v>25.851420000000001</v>
      </c>
      <c r="L302">
        <v>28.745989999999999</v>
      </c>
    </row>
    <row r="303" spans="1:15" x14ac:dyDescent="0.25">
      <c r="A303" s="58" t="str">
        <f t="shared" si="4"/>
        <v>NSCLC27</v>
      </c>
      <c r="B303" t="s">
        <v>260</v>
      </c>
      <c r="C303" t="s">
        <v>104</v>
      </c>
      <c r="D303">
        <v>27</v>
      </c>
      <c r="G303">
        <v>9887</v>
      </c>
      <c r="I303">
        <v>26.416060000000002</v>
      </c>
      <c r="J303">
        <v>28.172319999999999</v>
      </c>
      <c r="K303">
        <v>25.91414</v>
      </c>
      <c r="L303">
        <v>28.682970000000001</v>
      </c>
    </row>
    <row r="304" spans="1:15" x14ac:dyDescent="0.25">
      <c r="A304" s="58" t="str">
        <f t="shared" si="4"/>
        <v>NSCLC28</v>
      </c>
      <c r="B304" t="s">
        <v>260</v>
      </c>
      <c r="C304" t="s">
        <v>104</v>
      </c>
      <c r="D304">
        <v>28</v>
      </c>
      <c r="E304" t="s">
        <v>192</v>
      </c>
      <c r="F304" t="s">
        <v>185</v>
      </c>
      <c r="G304">
        <v>10502</v>
      </c>
      <c r="H304">
        <v>22.548089999999998</v>
      </c>
      <c r="I304">
        <v>26.44237</v>
      </c>
      <c r="J304">
        <v>28.146360000000001</v>
      </c>
      <c r="K304">
        <v>25.955179999999999</v>
      </c>
      <c r="L304">
        <v>28.641719999999999</v>
      </c>
      <c r="M304">
        <v>27.297080000000001</v>
      </c>
      <c r="N304" t="s">
        <v>244</v>
      </c>
      <c r="O304" t="s">
        <v>244</v>
      </c>
    </row>
    <row r="305" spans="1:15" x14ac:dyDescent="0.25">
      <c r="A305" s="58" t="str">
        <f t="shared" si="4"/>
        <v>NSCLC29</v>
      </c>
      <c r="B305" t="s">
        <v>260</v>
      </c>
      <c r="C305" t="s">
        <v>104</v>
      </c>
      <c r="D305">
        <v>29</v>
      </c>
      <c r="G305">
        <v>10727</v>
      </c>
      <c r="I305">
        <v>26.451360000000001</v>
      </c>
      <c r="J305">
        <v>28.137460000000001</v>
      </c>
      <c r="K305">
        <v>25.9693</v>
      </c>
      <c r="L305">
        <v>28.627549999999999</v>
      </c>
    </row>
    <row r="306" spans="1:15" x14ac:dyDescent="0.25">
      <c r="A306" s="58" t="str">
        <f t="shared" si="4"/>
        <v>NSCLC30</v>
      </c>
      <c r="B306" t="s">
        <v>260</v>
      </c>
      <c r="C306" t="s">
        <v>104</v>
      </c>
      <c r="D306">
        <v>30</v>
      </c>
      <c r="E306" t="s">
        <v>194</v>
      </c>
      <c r="F306" t="s">
        <v>174</v>
      </c>
      <c r="G306">
        <v>10824</v>
      </c>
      <c r="H306">
        <v>29.074280000000002</v>
      </c>
      <c r="I306">
        <v>26.455169999999999</v>
      </c>
      <c r="J306">
        <v>28.133690000000001</v>
      </c>
      <c r="K306">
        <v>25.975239999999999</v>
      </c>
      <c r="L306">
        <v>28.62154</v>
      </c>
      <c r="M306">
        <v>27.297080000000001</v>
      </c>
      <c r="N306" t="s">
        <v>253</v>
      </c>
      <c r="O306" t="s">
        <v>253</v>
      </c>
    </row>
    <row r="307" spans="1:15" x14ac:dyDescent="0.25">
      <c r="A307" s="58" t="str">
        <f t="shared" si="4"/>
        <v>NSCLC31</v>
      </c>
      <c r="B307" t="s">
        <v>260</v>
      </c>
      <c r="C307" t="s">
        <v>104</v>
      </c>
      <c r="D307">
        <v>31</v>
      </c>
      <c r="G307">
        <v>11567</v>
      </c>
      <c r="I307">
        <v>26.482749999999999</v>
      </c>
      <c r="J307">
        <v>28.106439999999999</v>
      </c>
      <c r="K307">
        <v>26.018350000000002</v>
      </c>
      <c r="L307">
        <v>28.578320000000001</v>
      </c>
    </row>
    <row r="308" spans="1:15" x14ac:dyDescent="0.25">
      <c r="A308" s="58" t="str">
        <f t="shared" si="4"/>
        <v>Oesophagus1</v>
      </c>
      <c r="B308" t="s">
        <v>260</v>
      </c>
      <c r="C308" t="s">
        <v>11</v>
      </c>
      <c r="D308">
        <v>1</v>
      </c>
      <c r="G308">
        <v>442</v>
      </c>
      <c r="I308">
        <v>25.914739999999998</v>
      </c>
      <c r="J308">
        <v>34.486469999999997</v>
      </c>
      <c r="K308">
        <v>23.543320000000001</v>
      </c>
      <c r="L308">
        <v>37.034109999999998</v>
      </c>
    </row>
    <row r="309" spans="1:15" x14ac:dyDescent="0.25">
      <c r="A309" s="58" t="str">
        <f t="shared" si="4"/>
        <v>Oesophagus2</v>
      </c>
      <c r="B309" t="s">
        <v>260</v>
      </c>
      <c r="C309" t="s">
        <v>11</v>
      </c>
      <c r="D309">
        <v>2</v>
      </c>
      <c r="E309" t="s">
        <v>195</v>
      </c>
      <c r="F309" t="s">
        <v>181</v>
      </c>
      <c r="G309">
        <v>464</v>
      </c>
      <c r="H309">
        <v>32.974139999999998</v>
      </c>
      <c r="I309">
        <v>26.022400000000001</v>
      </c>
      <c r="J309">
        <v>34.386969999999998</v>
      </c>
      <c r="K309">
        <v>23.706</v>
      </c>
      <c r="L309">
        <v>36.866210000000002</v>
      </c>
      <c r="M309">
        <v>30.271529999999998</v>
      </c>
      <c r="N309" t="s">
        <v>243</v>
      </c>
      <c r="O309" t="s">
        <v>243</v>
      </c>
    </row>
    <row r="310" spans="1:15" x14ac:dyDescent="0.25">
      <c r="A310" s="58" t="str">
        <f t="shared" si="4"/>
        <v>Oesophagus3</v>
      </c>
      <c r="B310" t="s">
        <v>260</v>
      </c>
      <c r="C310" t="s">
        <v>11</v>
      </c>
      <c r="D310">
        <v>3</v>
      </c>
      <c r="E310" t="s">
        <v>189</v>
      </c>
      <c r="F310" t="s">
        <v>214</v>
      </c>
      <c r="G310">
        <v>645</v>
      </c>
      <c r="H310">
        <v>44.651159999999997</v>
      </c>
      <c r="I310">
        <v>26.678100000000001</v>
      </c>
      <c r="J310">
        <v>33.769010000000002</v>
      </c>
      <c r="K310">
        <v>24.693919999999999</v>
      </c>
      <c r="L310">
        <v>35.868899999999996</v>
      </c>
      <c r="M310">
        <v>30.271529999999998</v>
      </c>
      <c r="N310" t="s">
        <v>253</v>
      </c>
      <c r="O310" t="s">
        <v>253</v>
      </c>
    </row>
    <row r="311" spans="1:15" x14ac:dyDescent="0.25">
      <c r="A311" s="58" t="str">
        <f t="shared" si="4"/>
        <v>Oesophagus4</v>
      </c>
      <c r="B311" t="s">
        <v>260</v>
      </c>
      <c r="C311" t="s">
        <v>11</v>
      </c>
      <c r="D311">
        <v>4</v>
      </c>
      <c r="G311">
        <v>662</v>
      </c>
      <c r="I311">
        <v>26.72514</v>
      </c>
      <c r="J311">
        <v>33.724789999999999</v>
      </c>
      <c r="K311">
        <v>24.769559999999998</v>
      </c>
      <c r="L311">
        <v>35.793170000000003</v>
      </c>
    </row>
    <row r="312" spans="1:15" x14ac:dyDescent="0.25">
      <c r="A312" s="58" t="str">
        <f t="shared" si="4"/>
        <v>Oesophagus5</v>
      </c>
      <c r="B312" t="s">
        <v>260</v>
      </c>
      <c r="C312" t="s">
        <v>11</v>
      </c>
      <c r="D312">
        <v>5</v>
      </c>
      <c r="E312" t="s">
        <v>205</v>
      </c>
      <c r="F312" t="s">
        <v>303</v>
      </c>
      <c r="G312">
        <v>715</v>
      </c>
      <c r="H312">
        <v>37.342660000000002</v>
      </c>
      <c r="I312">
        <v>26.860959999999999</v>
      </c>
      <c r="J312">
        <v>33.59572</v>
      </c>
      <c r="K312">
        <v>24.972549999999998</v>
      </c>
      <c r="L312">
        <v>35.588009999999997</v>
      </c>
      <c r="M312">
        <v>30.271529999999998</v>
      </c>
      <c r="N312" t="s">
        <v>253</v>
      </c>
      <c r="O312" t="s">
        <v>253</v>
      </c>
    </row>
    <row r="313" spans="1:15" x14ac:dyDescent="0.25">
      <c r="A313" s="58" t="str">
        <f t="shared" si="4"/>
        <v>Oesophagus6</v>
      </c>
      <c r="B313" t="s">
        <v>260</v>
      </c>
      <c r="C313" t="s">
        <v>11</v>
      </c>
      <c r="D313">
        <v>6</v>
      </c>
      <c r="E313" t="s">
        <v>196</v>
      </c>
      <c r="F313" t="s">
        <v>215</v>
      </c>
      <c r="G313">
        <v>779</v>
      </c>
      <c r="H313">
        <v>32.09243</v>
      </c>
      <c r="I313">
        <v>27.003990000000002</v>
      </c>
      <c r="J313">
        <v>33.458649999999999</v>
      </c>
      <c r="K313">
        <v>25.195049999999998</v>
      </c>
      <c r="L313">
        <v>35.364780000000003</v>
      </c>
      <c r="M313">
        <v>30.271529999999998</v>
      </c>
      <c r="N313" t="s">
        <v>243</v>
      </c>
      <c r="O313" t="s">
        <v>243</v>
      </c>
    </row>
    <row r="314" spans="1:15" x14ac:dyDescent="0.25">
      <c r="A314" s="58" t="str">
        <f t="shared" si="4"/>
        <v>Oesophagus7</v>
      </c>
      <c r="B314" t="s">
        <v>260</v>
      </c>
      <c r="C314" t="s">
        <v>11</v>
      </c>
      <c r="D314">
        <v>7</v>
      </c>
      <c r="E314" t="s">
        <v>206</v>
      </c>
      <c r="F314" t="s">
        <v>304</v>
      </c>
      <c r="G314">
        <v>794</v>
      </c>
      <c r="H314">
        <v>38.4131</v>
      </c>
      <c r="I314">
        <v>27.035509999999999</v>
      </c>
      <c r="J314">
        <v>33.42886</v>
      </c>
      <c r="K314">
        <v>25.242439999999998</v>
      </c>
      <c r="L314">
        <v>35.316229999999997</v>
      </c>
      <c r="M314">
        <v>30.271529999999998</v>
      </c>
      <c r="N314" t="s">
        <v>253</v>
      </c>
      <c r="O314" t="s">
        <v>253</v>
      </c>
    </row>
    <row r="315" spans="1:15" x14ac:dyDescent="0.25">
      <c r="A315" s="58" t="str">
        <f t="shared" si="4"/>
        <v>Oesophagus8</v>
      </c>
      <c r="B315" t="s">
        <v>260</v>
      </c>
      <c r="C315" t="s">
        <v>11</v>
      </c>
      <c r="D315">
        <v>8</v>
      </c>
      <c r="E315" t="s">
        <v>191</v>
      </c>
      <c r="F315" t="s">
        <v>245</v>
      </c>
      <c r="G315">
        <v>822</v>
      </c>
      <c r="H315">
        <v>29.318739999999998</v>
      </c>
      <c r="I315">
        <v>27.091919999999998</v>
      </c>
      <c r="J315">
        <v>33.375059999999998</v>
      </c>
      <c r="K315">
        <v>25.329730000000001</v>
      </c>
      <c r="L315">
        <v>35.229579999999999</v>
      </c>
      <c r="M315">
        <v>30.271529999999998</v>
      </c>
      <c r="N315" t="s">
        <v>243</v>
      </c>
      <c r="O315" t="s">
        <v>243</v>
      </c>
    </row>
    <row r="316" spans="1:15" x14ac:dyDescent="0.25">
      <c r="A316" s="58" t="str">
        <f t="shared" si="4"/>
        <v>Oesophagus9</v>
      </c>
      <c r="B316" t="s">
        <v>260</v>
      </c>
      <c r="C316" t="s">
        <v>11</v>
      </c>
      <c r="D316">
        <v>9</v>
      </c>
      <c r="E316" t="s">
        <v>198</v>
      </c>
      <c r="F316" t="s">
        <v>183</v>
      </c>
      <c r="G316">
        <v>827</v>
      </c>
      <c r="H316">
        <v>37.243049999999997</v>
      </c>
      <c r="I316">
        <v>27.102450000000001</v>
      </c>
      <c r="J316">
        <v>33.364449999999998</v>
      </c>
      <c r="K316">
        <v>25.343710000000002</v>
      </c>
      <c r="L316">
        <v>35.213410000000003</v>
      </c>
      <c r="M316">
        <v>30.271529999999998</v>
      </c>
      <c r="N316" t="s">
        <v>253</v>
      </c>
      <c r="O316" t="s">
        <v>253</v>
      </c>
    </row>
    <row r="317" spans="1:15" x14ac:dyDescent="0.25">
      <c r="A317" s="58" t="str">
        <f t="shared" si="4"/>
        <v>Oesophagus10</v>
      </c>
      <c r="B317" t="s">
        <v>260</v>
      </c>
      <c r="C317" t="s">
        <v>11</v>
      </c>
      <c r="D317">
        <v>10</v>
      </c>
      <c r="E317" t="s">
        <v>199</v>
      </c>
      <c r="F317" t="s">
        <v>179</v>
      </c>
      <c r="G317">
        <v>859</v>
      </c>
      <c r="H317">
        <v>31.315480000000001</v>
      </c>
      <c r="I317">
        <v>27.16189</v>
      </c>
      <c r="J317">
        <v>33.307189999999999</v>
      </c>
      <c r="K317">
        <v>25.436</v>
      </c>
      <c r="L317">
        <v>35.121189999999999</v>
      </c>
      <c r="M317">
        <v>30.271529999999998</v>
      </c>
      <c r="N317" t="s">
        <v>243</v>
      </c>
      <c r="O317" t="s">
        <v>243</v>
      </c>
    </row>
    <row r="318" spans="1:15" x14ac:dyDescent="0.25">
      <c r="A318" s="58" t="str">
        <f t="shared" si="4"/>
        <v>Oesophagus11</v>
      </c>
      <c r="B318" t="s">
        <v>260</v>
      </c>
      <c r="C318" t="s">
        <v>11</v>
      </c>
      <c r="D318">
        <v>11</v>
      </c>
      <c r="E318" t="s">
        <v>203</v>
      </c>
      <c r="F318" t="s">
        <v>216</v>
      </c>
      <c r="G318">
        <v>873</v>
      </c>
      <c r="H318">
        <v>20.38946</v>
      </c>
      <c r="I318">
        <v>27.187169999999998</v>
      </c>
      <c r="J318">
        <v>33.284289999999999</v>
      </c>
      <c r="K318">
        <v>25.47495</v>
      </c>
      <c r="L318">
        <v>35.081719999999997</v>
      </c>
      <c r="M318">
        <v>30.271529999999998</v>
      </c>
      <c r="N318" t="s">
        <v>244</v>
      </c>
      <c r="O318" t="s">
        <v>244</v>
      </c>
    </row>
    <row r="319" spans="1:15" x14ac:dyDescent="0.25">
      <c r="A319" s="58" t="str">
        <f t="shared" si="4"/>
        <v>Oesophagus12</v>
      </c>
      <c r="B319" t="s">
        <v>260</v>
      </c>
      <c r="C319" t="s">
        <v>11</v>
      </c>
      <c r="D319">
        <v>12</v>
      </c>
      <c r="G319">
        <v>882</v>
      </c>
      <c r="I319">
        <v>27.204599999999999</v>
      </c>
      <c r="J319">
        <v>33.269039999999997</v>
      </c>
      <c r="K319">
        <v>25.50179</v>
      </c>
      <c r="L319">
        <v>35.056669999999997</v>
      </c>
    </row>
    <row r="320" spans="1:15" x14ac:dyDescent="0.25">
      <c r="A320" s="58" t="str">
        <f t="shared" si="4"/>
        <v>Oesophagus13</v>
      </c>
      <c r="B320" t="s">
        <v>260</v>
      </c>
      <c r="C320" t="s">
        <v>11</v>
      </c>
      <c r="D320">
        <v>13</v>
      </c>
      <c r="E320" t="s">
        <v>188</v>
      </c>
      <c r="F320" t="s">
        <v>300</v>
      </c>
      <c r="G320">
        <v>1021</v>
      </c>
      <c r="H320">
        <v>30.55828</v>
      </c>
      <c r="I320">
        <v>27.423549999999999</v>
      </c>
      <c r="J320">
        <v>33.05977</v>
      </c>
      <c r="K320">
        <v>25.836379999999998</v>
      </c>
      <c r="L320">
        <v>34.719839999999998</v>
      </c>
      <c r="M320">
        <v>30.271529999999998</v>
      </c>
      <c r="N320" t="s">
        <v>243</v>
      </c>
      <c r="O320" t="s">
        <v>243</v>
      </c>
    </row>
    <row r="321" spans="1:15" x14ac:dyDescent="0.25">
      <c r="A321" s="58" t="str">
        <f t="shared" si="4"/>
        <v>Oesophagus14</v>
      </c>
      <c r="B321" t="s">
        <v>260</v>
      </c>
      <c r="C321" t="s">
        <v>11</v>
      </c>
      <c r="D321">
        <v>14</v>
      </c>
      <c r="G321">
        <v>1102</v>
      </c>
      <c r="I321">
        <v>27.529900000000001</v>
      </c>
      <c r="J321">
        <v>32.955759999999998</v>
      </c>
      <c r="K321">
        <v>26.001300000000001</v>
      </c>
      <c r="L321">
        <v>34.552500000000002</v>
      </c>
    </row>
    <row r="322" spans="1:15" x14ac:dyDescent="0.25">
      <c r="A322" s="58" t="str">
        <f t="shared" ref="A322:A385" si="5">CONCATENATE(C322,D322)</f>
        <v>Oesophagus15</v>
      </c>
      <c r="B322" t="s">
        <v>260</v>
      </c>
      <c r="C322" t="s">
        <v>11</v>
      </c>
      <c r="D322">
        <v>15</v>
      </c>
      <c r="E322" t="s">
        <v>201</v>
      </c>
      <c r="F322" t="s">
        <v>184</v>
      </c>
      <c r="G322">
        <v>1155</v>
      </c>
      <c r="H322">
        <v>29.956710000000001</v>
      </c>
      <c r="I322">
        <v>27.59441</v>
      </c>
      <c r="J322">
        <v>32.893729999999998</v>
      </c>
      <c r="K322">
        <v>26.100239999999999</v>
      </c>
      <c r="L322">
        <v>34.452159999999999</v>
      </c>
      <c r="M322">
        <v>30.271529999999998</v>
      </c>
      <c r="N322" t="s">
        <v>243</v>
      </c>
      <c r="O322" t="s">
        <v>243</v>
      </c>
    </row>
    <row r="323" spans="1:15" x14ac:dyDescent="0.25">
      <c r="A323" s="58" t="str">
        <f t="shared" si="5"/>
        <v>Oesophagus16</v>
      </c>
      <c r="B323" t="s">
        <v>260</v>
      </c>
      <c r="C323" t="s">
        <v>11</v>
      </c>
      <c r="D323">
        <v>16</v>
      </c>
      <c r="E323" t="s">
        <v>200</v>
      </c>
      <c r="F323" t="s">
        <v>220</v>
      </c>
      <c r="G323">
        <v>1164</v>
      </c>
      <c r="H323">
        <v>34.45017</v>
      </c>
      <c r="I323">
        <v>27.604790000000001</v>
      </c>
      <c r="J323">
        <v>32.884239999999998</v>
      </c>
      <c r="K323">
        <v>26.118369999999999</v>
      </c>
      <c r="L323">
        <v>34.436489999999999</v>
      </c>
      <c r="M323">
        <v>30.271529999999998</v>
      </c>
      <c r="N323" t="s">
        <v>253</v>
      </c>
      <c r="O323" t="s">
        <v>253</v>
      </c>
    </row>
    <row r="324" spans="1:15" x14ac:dyDescent="0.25">
      <c r="A324" s="58" t="str">
        <f t="shared" si="5"/>
        <v>Oesophagus17</v>
      </c>
      <c r="B324" t="s">
        <v>260</v>
      </c>
      <c r="C324" t="s">
        <v>11</v>
      </c>
      <c r="D324">
        <v>17</v>
      </c>
      <c r="E324" t="s">
        <v>204</v>
      </c>
      <c r="F324" t="s">
        <v>207</v>
      </c>
      <c r="G324">
        <v>1197</v>
      </c>
      <c r="H324">
        <v>19.214700000000001</v>
      </c>
      <c r="I324">
        <v>27.642810000000001</v>
      </c>
      <c r="J324">
        <v>32.848210000000002</v>
      </c>
      <c r="K324">
        <v>26.174219999999998</v>
      </c>
      <c r="L324">
        <v>34.379530000000003</v>
      </c>
      <c r="M324">
        <v>30.271529999999998</v>
      </c>
      <c r="N324" t="s">
        <v>244</v>
      </c>
      <c r="O324" t="s">
        <v>244</v>
      </c>
    </row>
    <row r="325" spans="1:15" x14ac:dyDescent="0.25">
      <c r="A325" s="58" t="str">
        <f t="shared" si="5"/>
        <v>Oesophagus18</v>
      </c>
      <c r="B325" t="s">
        <v>260</v>
      </c>
      <c r="C325" t="s">
        <v>11</v>
      </c>
      <c r="D325">
        <v>18</v>
      </c>
      <c r="E325" t="s">
        <v>197</v>
      </c>
      <c r="F325" t="s">
        <v>221</v>
      </c>
      <c r="G325">
        <v>1271</v>
      </c>
      <c r="H325">
        <v>28.560189999999999</v>
      </c>
      <c r="I325">
        <v>27.72064</v>
      </c>
      <c r="J325">
        <v>32.773260000000001</v>
      </c>
      <c r="K325">
        <v>26.295400000000001</v>
      </c>
      <c r="L325">
        <v>34.257980000000003</v>
      </c>
      <c r="M325">
        <v>30.271529999999998</v>
      </c>
      <c r="N325" t="s">
        <v>243</v>
      </c>
      <c r="O325" t="s">
        <v>243</v>
      </c>
    </row>
    <row r="326" spans="1:15" x14ac:dyDescent="0.25">
      <c r="A326" s="58" t="str">
        <f t="shared" si="5"/>
        <v>Oesophagus19</v>
      </c>
      <c r="B326" t="s">
        <v>260</v>
      </c>
      <c r="C326" t="s">
        <v>11</v>
      </c>
      <c r="D326">
        <v>19</v>
      </c>
      <c r="E326" t="s">
        <v>190</v>
      </c>
      <c r="F326" t="s">
        <v>213</v>
      </c>
      <c r="G326">
        <v>1313</v>
      </c>
      <c r="H326">
        <v>26.80883</v>
      </c>
      <c r="I326">
        <v>27.762049999999999</v>
      </c>
      <c r="J326">
        <v>32.732959999999999</v>
      </c>
      <c r="K326">
        <v>26.359929999999999</v>
      </c>
      <c r="L326">
        <v>34.192360000000001</v>
      </c>
      <c r="M326">
        <v>30.271529999999998</v>
      </c>
      <c r="N326" t="s">
        <v>244</v>
      </c>
      <c r="O326" t="s">
        <v>243</v>
      </c>
    </row>
    <row r="327" spans="1:15" x14ac:dyDescent="0.25">
      <c r="A327" s="58" t="str">
        <f t="shared" si="5"/>
        <v>Oesophagus20</v>
      </c>
      <c r="B327" t="s">
        <v>260</v>
      </c>
      <c r="C327" t="s">
        <v>11</v>
      </c>
      <c r="D327">
        <v>20</v>
      </c>
      <c r="G327">
        <v>1322</v>
      </c>
      <c r="I327">
        <v>27.771270000000001</v>
      </c>
      <c r="J327">
        <v>32.724930000000001</v>
      </c>
      <c r="K327">
        <v>26.372330000000002</v>
      </c>
      <c r="L327">
        <v>34.179510000000001</v>
      </c>
    </row>
    <row r="328" spans="1:15" x14ac:dyDescent="0.25">
      <c r="A328" s="58" t="str">
        <f t="shared" si="5"/>
        <v>Oesophagus21</v>
      </c>
      <c r="B328" t="s">
        <v>260</v>
      </c>
      <c r="C328" t="s">
        <v>11</v>
      </c>
      <c r="D328">
        <v>21</v>
      </c>
      <c r="E328" t="s">
        <v>202</v>
      </c>
      <c r="F328" t="s">
        <v>219</v>
      </c>
      <c r="G328">
        <v>1441</v>
      </c>
      <c r="H328">
        <v>32.477449999999997</v>
      </c>
      <c r="I328">
        <v>27.877369999999999</v>
      </c>
      <c r="J328">
        <v>32.621720000000003</v>
      </c>
      <c r="K328">
        <v>26.536449999999999</v>
      </c>
      <c r="L328">
        <v>34.01455</v>
      </c>
      <c r="M328">
        <v>30.271529999999998</v>
      </c>
      <c r="N328" t="s">
        <v>243</v>
      </c>
      <c r="O328" t="s">
        <v>243</v>
      </c>
    </row>
    <row r="329" spans="1:15" x14ac:dyDescent="0.25">
      <c r="A329" s="58" t="str">
        <f t="shared" si="5"/>
        <v>Oesophagus22</v>
      </c>
      <c r="B329" t="s">
        <v>260</v>
      </c>
      <c r="C329" t="s">
        <v>11</v>
      </c>
      <c r="D329">
        <v>22</v>
      </c>
      <c r="G329">
        <v>1542</v>
      </c>
      <c r="I329">
        <v>27.958169999999999</v>
      </c>
      <c r="J329">
        <v>32.544400000000003</v>
      </c>
      <c r="K329">
        <v>26.66141</v>
      </c>
      <c r="L329">
        <v>33.890500000000003</v>
      </c>
    </row>
    <row r="330" spans="1:15" x14ac:dyDescent="0.25">
      <c r="A330" s="58" t="str">
        <f t="shared" si="5"/>
        <v>Oesophagus23</v>
      </c>
      <c r="B330" t="s">
        <v>260</v>
      </c>
      <c r="C330" t="s">
        <v>11</v>
      </c>
      <c r="D330">
        <v>23</v>
      </c>
      <c r="G330">
        <v>1762</v>
      </c>
      <c r="I330">
        <v>28.108350000000002</v>
      </c>
      <c r="J330">
        <v>32.39893</v>
      </c>
      <c r="K330">
        <v>26.893889999999999</v>
      </c>
      <c r="L330">
        <v>33.655850000000001</v>
      </c>
    </row>
    <row r="331" spans="1:15" x14ac:dyDescent="0.25">
      <c r="A331" s="58" t="str">
        <f t="shared" si="5"/>
        <v>Oesophagus24</v>
      </c>
      <c r="B331" t="s">
        <v>260</v>
      </c>
      <c r="C331" t="s">
        <v>11</v>
      </c>
      <c r="D331">
        <v>24</v>
      </c>
      <c r="E331" t="s">
        <v>193</v>
      </c>
      <c r="F331" t="s">
        <v>173</v>
      </c>
      <c r="G331">
        <v>1847</v>
      </c>
      <c r="H331">
        <v>32.75582</v>
      </c>
      <c r="I331">
        <v>28.159400000000002</v>
      </c>
      <c r="J331">
        <v>32.350169999999999</v>
      </c>
      <c r="K331">
        <v>26.97222</v>
      </c>
      <c r="L331">
        <v>33.577570000000001</v>
      </c>
      <c r="M331">
        <v>30.271529999999998</v>
      </c>
      <c r="N331" t="s">
        <v>253</v>
      </c>
      <c r="O331" t="s">
        <v>243</v>
      </c>
    </row>
    <row r="332" spans="1:15" x14ac:dyDescent="0.25">
      <c r="A332" s="58" t="str">
        <f t="shared" si="5"/>
        <v>Oesophagus25</v>
      </c>
      <c r="B332" t="s">
        <v>260</v>
      </c>
      <c r="C332" t="s">
        <v>11</v>
      </c>
      <c r="D332">
        <v>25</v>
      </c>
      <c r="G332">
        <v>1982</v>
      </c>
      <c r="I332">
        <v>28.232800000000001</v>
      </c>
      <c r="J332">
        <v>32.278509999999997</v>
      </c>
      <c r="K332">
        <v>27.086510000000001</v>
      </c>
      <c r="L332">
        <v>33.463070000000002</v>
      </c>
    </row>
    <row r="333" spans="1:15" x14ac:dyDescent="0.25">
      <c r="A333" s="58" t="str">
        <f t="shared" si="5"/>
        <v>Oesophagus26</v>
      </c>
      <c r="B333" t="s">
        <v>260</v>
      </c>
      <c r="C333" t="s">
        <v>11</v>
      </c>
      <c r="D333">
        <v>26</v>
      </c>
      <c r="G333">
        <v>2202</v>
      </c>
      <c r="I333">
        <v>28.3386</v>
      </c>
      <c r="J333">
        <v>32.17651</v>
      </c>
      <c r="K333">
        <v>27.249829999999999</v>
      </c>
      <c r="L333">
        <v>33.299370000000003</v>
      </c>
    </row>
    <row r="334" spans="1:15" x14ac:dyDescent="0.25">
      <c r="A334" s="58" t="str">
        <f t="shared" si="5"/>
        <v>Oesophagus27</v>
      </c>
      <c r="B334" t="s">
        <v>260</v>
      </c>
      <c r="C334" t="s">
        <v>11</v>
      </c>
      <c r="D334">
        <v>27</v>
      </c>
      <c r="G334">
        <v>2422</v>
      </c>
      <c r="I334">
        <v>28.42867</v>
      </c>
      <c r="J334">
        <v>32.088349999999998</v>
      </c>
      <c r="K334">
        <v>27.38955</v>
      </c>
      <c r="L334">
        <v>33.15822</v>
      </c>
    </row>
    <row r="335" spans="1:15" x14ac:dyDescent="0.25">
      <c r="A335" s="58" t="str">
        <f t="shared" si="5"/>
        <v>Oesophagus28</v>
      </c>
      <c r="B335" t="s">
        <v>260</v>
      </c>
      <c r="C335" t="s">
        <v>11</v>
      </c>
      <c r="D335">
        <v>28</v>
      </c>
      <c r="E335" t="s">
        <v>194</v>
      </c>
      <c r="F335" t="s">
        <v>174</v>
      </c>
      <c r="G335">
        <v>2446</v>
      </c>
      <c r="H335">
        <v>30.866720000000001</v>
      </c>
      <c r="I335">
        <v>28.437809999999999</v>
      </c>
      <c r="J335">
        <v>32.079619999999998</v>
      </c>
      <c r="K335">
        <v>27.403780000000001</v>
      </c>
      <c r="L335">
        <v>33.144370000000002</v>
      </c>
      <c r="M335">
        <v>30.271529999999998</v>
      </c>
      <c r="N335" t="s">
        <v>243</v>
      </c>
      <c r="O335" t="s">
        <v>243</v>
      </c>
    </row>
    <row r="336" spans="1:15" x14ac:dyDescent="0.25">
      <c r="A336" s="58" t="str">
        <f t="shared" si="5"/>
        <v>Oesophagus29</v>
      </c>
      <c r="B336" t="s">
        <v>260</v>
      </c>
      <c r="C336" t="s">
        <v>11</v>
      </c>
      <c r="D336">
        <v>29</v>
      </c>
      <c r="G336">
        <v>2642</v>
      </c>
      <c r="I336">
        <v>28.507770000000001</v>
      </c>
      <c r="J336">
        <v>32.011659999999999</v>
      </c>
      <c r="K336">
        <v>27.512350000000001</v>
      </c>
      <c r="L336">
        <v>33.035580000000003</v>
      </c>
    </row>
    <row r="337" spans="1:15" x14ac:dyDescent="0.25">
      <c r="A337" s="58" t="str">
        <f t="shared" si="5"/>
        <v>Oesophagus30</v>
      </c>
      <c r="B337" t="s">
        <v>260</v>
      </c>
      <c r="C337" t="s">
        <v>11</v>
      </c>
      <c r="D337">
        <v>30</v>
      </c>
      <c r="E337" t="s">
        <v>192</v>
      </c>
      <c r="F337" t="s">
        <v>185</v>
      </c>
      <c r="G337">
        <v>2685</v>
      </c>
      <c r="H337">
        <v>24.767230000000001</v>
      </c>
      <c r="I337">
        <v>28.522040000000001</v>
      </c>
      <c r="J337">
        <v>31.99765</v>
      </c>
      <c r="K337">
        <v>27.53425</v>
      </c>
      <c r="L337">
        <v>33.013530000000003</v>
      </c>
      <c r="M337">
        <v>30.271529999999998</v>
      </c>
      <c r="N337" t="s">
        <v>244</v>
      </c>
      <c r="O337" t="s">
        <v>244</v>
      </c>
    </row>
    <row r="338" spans="1:15" x14ac:dyDescent="0.25">
      <c r="A338" s="58" t="str">
        <f t="shared" si="5"/>
        <v>Oesophagus31</v>
      </c>
      <c r="B338" t="s">
        <v>260</v>
      </c>
      <c r="C338" t="s">
        <v>11</v>
      </c>
      <c r="D338">
        <v>31</v>
      </c>
      <c r="G338">
        <v>2862</v>
      </c>
      <c r="I338">
        <v>28.57743</v>
      </c>
      <c r="J338">
        <v>31.943860000000001</v>
      </c>
      <c r="K338">
        <v>27.620069999999998</v>
      </c>
      <c r="L338">
        <v>32.927309999999999</v>
      </c>
    </row>
    <row r="339" spans="1:15" x14ac:dyDescent="0.25">
      <c r="A339" s="58" t="str">
        <f t="shared" si="5"/>
        <v>Oral cavity1</v>
      </c>
      <c r="B339" t="s">
        <v>260</v>
      </c>
      <c r="C339" t="s">
        <v>15</v>
      </c>
      <c r="D339">
        <v>1</v>
      </c>
      <c r="G339">
        <v>181</v>
      </c>
      <c r="I339">
        <v>34.422919999999998</v>
      </c>
      <c r="J339">
        <v>48.812930000000001</v>
      </c>
      <c r="K339">
        <v>30.41245</v>
      </c>
      <c r="L339">
        <v>52.999090000000002</v>
      </c>
    </row>
    <row r="340" spans="1:15" x14ac:dyDescent="0.25">
      <c r="A340" s="58" t="str">
        <f t="shared" si="5"/>
        <v>Oral cavity2</v>
      </c>
      <c r="B340" t="s">
        <v>260</v>
      </c>
      <c r="C340" t="s">
        <v>15</v>
      </c>
      <c r="D340">
        <v>2</v>
      </c>
      <c r="E340" t="s">
        <v>195</v>
      </c>
      <c r="F340" t="s">
        <v>181</v>
      </c>
      <c r="G340">
        <v>188</v>
      </c>
      <c r="H340">
        <v>44.68085</v>
      </c>
      <c r="I340">
        <v>34.582859999999997</v>
      </c>
      <c r="J340">
        <v>48.68815</v>
      </c>
      <c r="K340">
        <v>30.604330000000001</v>
      </c>
      <c r="L340">
        <v>52.807189999999999</v>
      </c>
      <c r="M340">
        <v>41.851390000000002</v>
      </c>
      <c r="N340" t="s">
        <v>243</v>
      </c>
      <c r="O340" t="s">
        <v>243</v>
      </c>
    </row>
    <row r="341" spans="1:15" x14ac:dyDescent="0.25">
      <c r="A341" s="58" t="str">
        <f t="shared" si="5"/>
        <v>Oral cavity3</v>
      </c>
      <c r="B341" t="s">
        <v>260</v>
      </c>
      <c r="C341" t="s">
        <v>15</v>
      </c>
      <c r="D341">
        <v>3</v>
      </c>
      <c r="E341" t="s">
        <v>189</v>
      </c>
      <c r="F341" t="s">
        <v>214</v>
      </c>
      <c r="G341">
        <v>221</v>
      </c>
      <c r="H341">
        <v>39.366520000000001</v>
      </c>
      <c r="I341">
        <v>35.150539999999999</v>
      </c>
      <c r="J341">
        <v>48.17165</v>
      </c>
      <c r="K341">
        <v>31.48714</v>
      </c>
      <c r="L341">
        <v>51.964979999999997</v>
      </c>
      <c r="M341">
        <v>41.851390000000002</v>
      </c>
      <c r="N341" t="s">
        <v>243</v>
      </c>
      <c r="O341" t="s">
        <v>243</v>
      </c>
    </row>
    <row r="342" spans="1:15" x14ac:dyDescent="0.25">
      <c r="A342" s="58" t="str">
        <f t="shared" si="5"/>
        <v>Oral cavity4</v>
      </c>
      <c r="B342" t="s">
        <v>260</v>
      </c>
      <c r="C342" t="s">
        <v>15</v>
      </c>
      <c r="D342">
        <v>4</v>
      </c>
      <c r="E342" t="s">
        <v>196</v>
      </c>
      <c r="F342" t="s">
        <v>215</v>
      </c>
      <c r="G342">
        <v>239</v>
      </c>
      <c r="H342">
        <v>46.443519999999999</v>
      </c>
      <c r="I342">
        <v>35.414490000000001</v>
      </c>
      <c r="J342">
        <v>47.935540000000003</v>
      </c>
      <c r="K342">
        <v>31.893070000000002</v>
      </c>
      <c r="L342">
        <v>51.586959999999998</v>
      </c>
      <c r="M342">
        <v>41.851390000000002</v>
      </c>
      <c r="N342" t="s">
        <v>243</v>
      </c>
      <c r="O342" t="s">
        <v>243</v>
      </c>
    </row>
    <row r="343" spans="1:15" x14ac:dyDescent="0.25">
      <c r="A343" s="58" t="str">
        <f t="shared" si="5"/>
        <v>Oral cavity5</v>
      </c>
      <c r="B343" t="s">
        <v>260</v>
      </c>
      <c r="C343" t="s">
        <v>15</v>
      </c>
      <c r="D343">
        <v>5</v>
      </c>
      <c r="G343">
        <v>251</v>
      </c>
      <c r="I343">
        <v>35.57535</v>
      </c>
      <c r="J343">
        <v>47.783079999999998</v>
      </c>
      <c r="K343">
        <v>32.133479999999999</v>
      </c>
      <c r="L343">
        <v>51.348109999999998</v>
      </c>
    </row>
    <row r="344" spans="1:15" x14ac:dyDescent="0.25">
      <c r="A344" s="58" t="str">
        <f t="shared" si="5"/>
        <v>Oral cavity6</v>
      </c>
      <c r="B344" t="s">
        <v>260</v>
      </c>
      <c r="C344" t="s">
        <v>15</v>
      </c>
      <c r="D344">
        <v>6</v>
      </c>
      <c r="E344" t="s">
        <v>198</v>
      </c>
      <c r="F344" t="s">
        <v>183</v>
      </c>
      <c r="G344">
        <v>255</v>
      </c>
      <c r="H344">
        <v>45.098039999999997</v>
      </c>
      <c r="I344">
        <v>35.630940000000002</v>
      </c>
      <c r="J344">
        <v>47.744059999999998</v>
      </c>
      <c r="K344">
        <v>32.21669</v>
      </c>
      <c r="L344">
        <v>51.2804</v>
      </c>
      <c r="M344">
        <v>41.851390000000002</v>
      </c>
      <c r="N344" t="s">
        <v>243</v>
      </c>
      <c r="O344" t="s">
        <v>243</v>
      </c>
    </row>
    <row r="345" spans="1:15" x14ac:dyDescent="0.25">
      <c r="A345" s="58" t="str">
        <f t="shared" si="5"/>
        <v>Oral cavity7</v>
      </c>
      <c r="B345" t="s">
        <v>260</v>
      </c>
      <c r="C345" t="s">
        <v>15</v>
      </c>
      <c r="D345">
        <v>7</v>
      </c>
      <c r="E345" t="s">
        <v>203</v>
      </c>
      <c r="F345" t="s">
        <v>216</v>
      </c>
      <c r="G345">
        <v>275</v>
      </c>
      <c r="H345">
        <v>36</v>
      </c>
      <c r="I345">
        <v>35.862209999999997</v>
      </c>
      <c r="J345">
        <v>47.532049999999998</v>
      </c>
      <c r="K345">
        <v>32.569119999999998</v>
      </c>
      <c r="L345">
        <v>50.925370000000001</v>
      </c>
      <c r="M345">
        <v>41.851390000000002</v>
      </c>
      <c r="N345" t="s">
        <v>243</v>
      </c>
      <c r="O345" t="s">
        <v>243</v>
      </c>
    </row>
    <row r="346" spans="1:15" x14ac:dyDescent="0.25">
      <c r="A346" s="58" t="str">
        <f t="shared" si="5"/>
        <v>Oral cavity8</v>
      </c>
      <c r="B346" t="s">
        <v>260</v>
      </c>
      <c r="C346" t="s">
        <v>15</v>
      </c>
      <c r="D346">
        <v>8</v>
      </c>
      <c r="E346" t="s">
        <v>199</v>
      </c>
      <c r="F346" t="s">
        <v>179</v>
      </c>
      <c r="G346">
        <v>277</v>
      </c>
      <c r="H346">
        <v>42.960290000000001</v>
      </c>
      <c r="I346">
        <v>35.883989999999997</v>
      </c>
      <c r="J346">
        <v>47.513350000000003</v>
      </c>
      <c r="K346">
        <v>32.604179999999999</v>
      </c>
      <c r="L346">
        <v>50.892479999999999</v>
      </c>
      <c r="M346">
        <v>41.851390000000002</v>
      </c>
      <c r="N346" t="s">
        <v>243</v>
      </c>
      <c r="O346" t="s">
        <v>243</v>
      </c>
    </row>
    <row r="347" spans="1:15" x14ac:dyDescent="0.25">
      <c r="A347" s="58" t="str">
        <f t="shared" si="5"/>
        <v>Oral cavity9</v>
      </c>
      <c r="B347" t="s">
        <v>260</v>
      </c>
      <c r="C347" t="s">
        <v>15</v>
      </c>
      <c r="D347">
        <v>9</v>
      </c>
      <c r="E347" t="s">
        <v>191</v>
      </c>
      <c r="F347" t="s">
        <v>245</v>
      </c>
      <c r="G347">
        <v>284</v>
      </c>
      <c r="H347">
        <v>40.84507</v>
      </c>
      <c r="I347">
        <v>35.964889999999997</v>
      </c>
      <c r="J347">
        <v>47.443150000000003</v>
      </c>
      <c r="K347">
        <v>32.732520000000001</v>
      </c>
      <c r="L347">
        <v>50.791510000000002</v>
      </c>
      <c r="M347">
        <v>41.851390000000002</v>
      </c>
      <c r="N347" t="s">
        <v>243</v>
      </c>
      <c r="O347" t="s">
        <v>243</v>
      </c>
    </row>
    <row r="348" spans="1:15" x14ac:dyDescent="0.25">
      <c r="A348" s="58" t="str">
        <f t="shared" si="5"/>
        <v>Oral cavity10</v>
      </c>
      <c r="B348" t="s">
        <v>260</v>
      </c>
      <c r="C348" t="s">
        <v>15</v>
      </c>
      <c r="D348">
        <v>10</v>
      </c>
      <c r="G348">
        <v>321</v>
      </c>
      <c r="I348">
        <v>36.318860000000001</v>
      </c>
      <c r="J348">
        <v>47.11844</v>
      </c>
      <c r="K348">
        <v>33.270589999999999</v>
      </c>
      <c r="L348">
        <v>50.269649999999999</v>
      </c>
    </row>
    <row r="349" spans="1:15" x14ac:dyDescent="0.25">
      <c r="A349" s="58" t="str">
        <f t="shared" si="5"/>
        <v>Oral cavity11</v>
      </c>
      <c r="B349" t="s">
        <v>260</v>
      </c>
      <c r="C349" t="s">
        <v>15</v>
      </c>
      <c r="D349">
        <v>11</v>
      </c>
      <c r="E349" t="s">
        <v>205</v>
      </c>
      <c r="F349" t="s">
        <v>303</v>
      </c>
      <c r="G349">
        <v>361</v>
      </c>
      <c r="H349">
        <v>43.213290000000001</v>
      </c>
      <c r="I349">
        <v>36.642890000000001</v>
      </c>
      <c r="J349">
        <v>46.820250000000001</v>
      </c>
      <c r="K349">
        <v>33.766249999999999</v>
      </c>
      <c r="L349">
        <v>49.793419999999998</v>
      </c>
      <c r="M349">
        <v>41.851390000000002</v>
      </c>
      <c r="N349" t="s">
        <v>243</v>
      </c>
      <c r="O349" t="s">
        <v>243</v>
      </c>
    </row>
    <row r="350" spans="1:15" x14ac:dyDescent="0.25">
      <c r="A350" s="58" t="str">
        <f t="shared" si="5"/>
        <v>Oral cavity12</v>
      </c>
      <c r="B350" t="s">
        <v>260</v>
      </c>
      <c r="C350" t="s">
        <v>15</v>
      </c>
      <c r="D350">
        <v>12</v>
      </c>
      <c r="E350" t="s">
        <v>200</v>
      </c>
      <c r="F350" t="s">
        <v>220</v>
      </c>
      <c r="G350">
        <v>375</v>
      </c>
      <c r="H350">
        <v>41.333329999999997</v>
      </c>
      <c r="I350">
        <v>36.744590000000002</v>
      </c>
      <c r="J350">
        <v>46.733310000000003</v>
      </c>
      <c r="K350">
        <v>33.916229999999999</v>
      </c>
      <c r="L350">
        <v>49.642440000000001</v>
      </c>
      <c r="M350">
        <v>41.851390000000002</v>
      </c>
      <c r="N350" t="s">
        <v>243</v>
      </c>
      <c r="O350" t="s">
        <v>243</v>
      </c>
    </row>
    <row r="351" spans="1:15" x14ac:dyDescent="0.25">
      <c r="A351" s="58" t="str">
        <f t="shared" si="5"/>
        <v>Oral cavity13</v>
      </c>
      <c r="B351" t="s">
        <v>260</v>
      </c>
      <c r="C351" t="s">
        <v>15</v>
      </c>
      <c r="D351">
        <v>13</v>
      </c>
      <c r="G351">
        <v>391</v>
      </c>
      <c r="I351">
        <v>36.854210000000002</v>
      </c>
      <c r="J351">
        <v>46.63561</v>
      </c>
      <c r="K351">
        <v>34.079859999999996</v>
      </c>
      <c r="L351">
        <v>49.488169999999997</v>
      </c>
    </row>
    <row r="352" spans="1:15" x14ac:dyDescent="0.25">
      <c r="A352" s="58" t="str">
        <f t="shared" si="5"/>
        <v>Oral cavity14</v>
      </c>
      <c r="B352" t="s">
        <v>260</v>
      </c>
      <c r="C352" t="s">
        <v>15</v>
      </c>
      <c r="D352">
        <v>14</v>
      </c>
      <c r="E352" t="s">
        <v>188</v>
      </c>
      <c r="F352" t="s">
        <v>300</v>
      </c>
      <c r="G352">
        <v>394</v>
      </c>
      <c r="H352">
        <v>42.639600000000002</v>
      </c>
      <c r="I352">
        <v>36.870899999999999</v>
      </c>
      <c r="J352">
        <v>46.61777</v>
      </c>
      <c r="K352">
        <v>34.10792</v>
      </c>
      <c r="L352">
        <v>49.454799999999999</v>
      </c>
      <c r="M352">
        <v>41.851390000000002</v>
      </c>
      <c r="N352" t="s">
        <v>243</v>
      </c>
      <c r="O352" t="s">
        <v>243</v>
      </c>
    </row>
    <row r="353" spans="1:15" x14ac:dyDescent="0.25">
      <c r="A353" s="58" t="str">
        <f t="shared" si="5"/>
        <v>Oral cavity15</v>
      </c>
      <c r="B353" t="s">
        <v>260</v>
      </c>
      <c r="C353" t="s">
        <v>15</v>
      </c>
      <c r="D353">
        <v>15</v>
      </c>
      <c r="E353" t="s">
        <v>201</v>
      </c>
      <c r="F353" t="s">
        <v>184</v>
      </c>
      <c r="G353">
        <v>397</v>
      </c>
      <c r="H353">
        <v>43.828719999999997</v>
      </c>
      <c r="I353">
        <v>36.889000000000003</v>
      </c>
      <c r="J353">
        <v>46.595010000000002</v>
      </c>
      <c r="K353">
        <v>34.137210000000003</v>
      </c>
      <c r="L353">
        <v>49.427599999999998</v>
      </c>
      <c r="M353">
        <v>41.851390000000002</v>
      </c>
      <c r="N353" t="s">
        <v>243</v>
      </c>
      <c r="O353" t="s">
        <v>243</v>
      </c>
    </row>
    <row r="354" spans="1:15" x14ac:dyDescent="0.25">
      <c r="A354" s="58" t="str">
        <f t="shared" si="5"/>
        <v>Oral cavity16</v>
      </c>
      <c r="B354" t="s">
        <v>260</v>
      </c>
      <c r="C354" t="s">
        <v>15</v>
      </c>
      <c r="D354">
        <v>16</v>
      </c>
      <c r="E354" t="s">
        <v>197</v>
      </c>
      <c r="F354" t="s">
        <v>221</v>
      </c>
      <c r="G354">
        <v>431</v>
      </c>
      <c r="H354">
        <v>35.962879999999998</v>
      </c>
      <c r="I354">
        <v>37.096490000000003</v>
      </c>
      <c r="J354">
        <v>46.408369999999998</v>
      </c>
      <c r="K354">
        <v>34.449919999999999</v>
      </c>
      <c r="L354">
        <v>49.127000000000002</v>
      </c>
      <c r="M354">
        <v>41.851390000000002</v>
      </c>
      <c r="N354" t="s">
        <v>244</v>
      </c>
      <c r="O354" t="s">
        <v>243</v>
      </c>
    </row>
    <row r="355" spans="1:15" x14ac:dyDescent="0.25">
      <c r="A355" s="58" t="str">
        <f t="shared" si="5"/>
        <v>Oral cavity17</v>
      </c>
      <c r="B355" t="s">
        <v>260</v>
      </c>
      <c r="C355" t="s">
        <v>15</v>
      </c>
      <c r="D355">
        <v>17</v>
      </c>
      <c r="E355" t="s">
        <v>204</v>
      </c>
      <c r="F355" t="s">
        <v>207</v>
      </c>
      <c r="G355">
        <v>454</v>
      </c>
      <c r="H355">
        <v>42.731279999999998</v>
      </c>
      <c r="I355">
        <v>37.222769999999997</v>
      </c>
      <c r="J355">
        <v>46.29663</v>
      </c>
      <c r="K355">
        <v>34.642589999999998</v>
      </c>
      <c r="L355">
        <v>48.940309999999997</v>
      </c>
      <c r="M355">
        <v>41.851390000000002</v>
      </c>
      <c r="N355" t="s">
        <v>243</v>
      </c>
      <c r="O355" t="s">
        <v>243</v>
      </c>
    </row>
    <row r="356" spans="1:15" x14ac:dyDescent="0.25">
      <c r="A356" s="58" t="str">
        <f t="shared" si="5"/>
        <v>Oral cavity18</v>
      </c>
      <c r="B356" t="s">
        <v>260</v>
      </c>
      <c r="C356" t="s">
        <v>15</v>
      </c>
      <c r="D356">
        <v>18</v>
      </c>
      <c r="G356">
        <v>461</v>
      </c>
      <c r="I356">
        <v>37.255139999999997</v>
      </c>
      <c r="J356">
        <v>46.264429999999997</v>
      </c>
      <c r="K356">
        <v>34.704210000000003</v>
      </c>
      <c r="L356">
        <v>48.889499999999998</v>
      </c>
    </row>
    <row r="357" spans="1:15" x14ac:dyDescent="0.25">
      <c r="A357" s="58" t="str">
        <f t="shared" si="5"/>
        <v>Oral cavity19</v>
      </c>
      <c r="B357" t="s">
        <v>260</v>
      </c>
      <c r="C357" t="s">
        <v>15</v>
      </c>
      <c r="D357">
        <v>19</v>
      </c>
      <c r="E357" t="s">
        <v>190</v>
      </c>
      <c r="F357" t="s">
        <v>213</v>
      </c>
      <c r="G357">
        <v>472</v>
      </c>
      <c r="H357">
        <v>36.864409999999999</v>
      </c>
      <c r="I357">
        <v>37.311720000000001</v>
      </c>
      <c r="J357">
        <v>46.211910000000003</v>
      </c>
      <c r="K357">
        <v>34.783929999999998</v>
      </c>
      <c r="L357">
        <v>48.807699999999997</v>
      </c>
      <c r="M357">
        <v>41.851390000000002</v>
      </c>
      <c r="N357" t="s">
        <v>244</v>
      </c>
      <c r="O357" t="s">
        <v>243</v>
      </c>
    </row>
    <row r="358" spans="1:15" x14ac:dyDescent="0.25">
      <c r="A358" s="58" t="str">
        <f t="shared" si="5"/>
        <v>Oral cavity20</v>
      </c>
      <c r="B358" t="s">
        <v>260</v>
      </c>
      <c r="C358" t="s">
        <v>15</v>
      </c>
      <c r="D358">
        <v>20</v>
      </c>
      <c r="E358" t="s">
        <v>206</v>
      </c>
      <c r="F358" t="s">
        <v>304</v>
      </c>
      <c r="G358">
        <v>498</v>
      </c>
      <c r="H358">
        <v>42.168669999999999</v>
      </c>
      <c r="I358">
        <v>37.431559999999998</v>
      </c>
      <c r="J358">
        <v>46.101399999999998</v>
      </c>
      <c r="K358">
        <v>34.972389999999997</v>
      </c>
      <c r="L358">
        <v>48.62209</v>
      </c>
      <c r="M358">
        <v>41.851390000000002</v>
      </c>
      <c r="N358" t="s">
        <v>243</v>
      </c>
      <c r="O358" t="s">
        <v>243</v>
      </c>
    </row>
    <row r="359" spans="1:15" x14ac:dyDescent="0.25">
      <c r="A359" s="58" t="str">
        <f t="shared" si="5"/>
        <v>Oral cavity21</v>
      </c>
      <c r="B359" t="s">
        <v>260</v>
      </c>
      <c r="C359" t="s">
        <v>15</v>
      </c>
      <c r="D359">
        <v>21</v>
      </c>
      <c r="E359" t="s">
        <v>202</v>
      </c>
      <c r="F359" t="s">
        <v>219</v>
      </c>
      <c r="G359">
        <v>521</v>
      </c>
      <c r="H359">
        <v>43.95393</v>
      </c>
      <c r="I359">
        <v>37.532110000000003</v>
      </c>
      <c r="J359">
        <v>46.007770000000001</v>
      </c>
      <c r="K359">
        <v>35.129950000000001</v>
      </c>
      <c r="L359">
        <v>48.47598</v>
      </c>
      <c r="M359">
        <v>41.851390000000002</v>
      </c>
      <c r="N359" t="s">
        <v>243</v>
      </c>
      <c r="O359" t="s">
        <v>243</v>
      </c>
    </row>
    <row r="360" spans="1:15" x14ac:dyDescent="0.25">
      <c r="A360" s="58" t="str">
        <f t="shared" si="5"/>
        <v>Oral cavity22</v>
      </c>
      <c r="B360" t="s">
        <v>260</v>
      </c>
      <c r="C360" t="s">
        <v>15</v>
      </c>
      <c r="D360">
        <v>22</v>
      </c>
      <c r="G360">
        <v>531</v>
      </c>
      <c r="I360">
        <v>37.573740000000001</v>
      </c>
      <c r="J360">
        <v>45.966949999999997</v>
      </c>
      <c r="K360">
        <v>35.191800000000001</v>
      </c>
      <c r="L360">
        <v>48.408659999999998</v>
      </c>
    </row>
    <row r="361" spans="1:15" x14ac:dyDescent="0.25">
      <c r="A361" s="58" t="str">
        <f t="shared" si="5"/>
        <v>Oral cavity23</v>
      </c>
      <c r="B361" t="s">
        <v>260</v>
      </c>
      <c r="C361" t="s">
        <v>15</v>
      </c>
      <c r="D361">
        <v>23</v>
      </c>
      <c r="E361" t="s">
        <v>193</v>
      </c>
      <c r="F361" t="s">
        <v>173</v>
      </c>
      <c r="G361">
        <v>584</v>
      </c>
      <c r="H361">
        <v>44.863010000000003</v>
      </c>
      <c r="I361">
        <v>37.776380000000003</v>
      </c>
      <c r="J361">
        <v>45.781500000000001</v>
      </c>
      <c r="K361">
        <v>35.500230000000002</v>
      </c>
      <c r="L361">
        <v>48.107190000000003</v>
      </c>
      <c r="M361">
        <v>41.851390000000002</v>
      </c>
      <c r="N361" t="s">
        <v>243</v>
      </c>
      <c r="O361" t="s">
        <v>243</v>
      </c>
    </row>
    <row r="362" spans="1:15" x14ac:dyDescent="0.25">
      <c r="A362" s="58" t="str">
        <f t="shared" si="5"/>
        <v>Oral cavity24</v>
      </c>
      <c r="B362" t="s">
        <v>260</v>
      </c>
      <c r="C362" t="s">
        <v>15</v>
      </c>
      <c r="D362">
        <v>24</v>
      </c>
      <c r="G362">
        <v>601</v>
      </c>
      <c r="I362">
        <v>37.835410000000003</v>
      </c>
      <c r="J362">
        <v>45.725540000000002</v>
      </c>
      <c r="K362">
        <v>35.594670000000001</v>
      </c>
      <c r="L362">
        <v>48.022799999999997</v>
      </c>
    </row>
    <row r="363" spans="1:15" x14ac:dyDescent="0.25">
      <c r="A363" s="58" t="str">
        <f t="shared" si="5"/>
        <v>Oral cavity25</v>
      </c>
      <c r="B363" t="s">
        <v>260</v>
      </c>
      <c r="C363" t="s">
        <v>15</v>
      </c>
      <c r="D363">
        <v>25</v>
      </c>
      <c r="G363">
        <v>671</v>
      </c>
      <c r="I363">
        <v>38.054519999999997</v>
      </c>
      <c r="J363">
        <v>45.52243</v>
      </c>
      <c r="K363">
        <v>35.931139999999999</v>
      </c>
      <c r="L363">
        <v>47.690269999999998</v>
      </c>
    </row>
    <row r="364" spans="1:15" x14ac:dyDescent="0.25">
      <c r="A364" s="58" t="str">
        <f t="shared" si="5"/>
        <v>Oral cavity26</v>
      </c>
      <c r="B364" t="s">
        <v>260</v>
      </c>
      <c r="C364" t="s">
        <v>15</v>
      </c>
      <c r="D364">
        <v>26</v>
      </c>
      <c r="G364">
        <v>741</v>
      </c>
      <c r="I364">
        <v>38.24127</v>
      </c>
      <c r="J364">
        <v>45.345149999999997</v>
      </c>
      <c r="K364">
        <v>36.21687</v>
      </c>
      <c r="L364">
        <v>47.413359999999997</v>
      </c>
    </row>
    <row r="365" spans="1:15" x14ac:dyDescent="0.25">
      <c r="A365" s="58" t="str">
        <f t="shared" si="5"/>
        <v>Oral cavity27</v>
      </c>
      <c r="B365" t="s">
        <v>260</v>
      </c>
      <c r="C365" t="s">
        <v>15</v>
      </c>
      <c r="D365">
        <v>27</v>
      </c>
      <c r="G365">
        <v>811</v>
      </c>
      <c r="I365">
        <v>38.402970000000003</v>
      </c>
      <c r="J365">
        <v>45.195540000000001</v>
      </c>
      <c r="K365">
        <v>36.467669999999998</v>
      </c>
      <c r="L365">
        <v>47.17004</v>
      </c>
    </row>
    <row r="366" spans="1:15" x14ac:dyDescent="0.25">
      <c r="A366" s="58" t="str">
        <f t="shared" si="5"/>
        <v>Oral cavity28</v>
      </c>
      <c r="B366" t="s">
        <v>260</v>
      </c>
      <c r="C366" t="s">
        <v>15</v>
      </c>
      <c r="D366">
        <v>28</v>
      </c>
      <c r="E366" t="s">
        <v>192</v>
      </c>
      <c r="F366" t="s">
        <v>185</v>
      </c>
      <c r="G366">
        <v>849</v>
      </c>
      <c r="H366">
        <v>40.400469999999999</v>
      </c>
      <c r="I366">
        <v>38.482619999999997</v>
      </c>
      <c r="J366">
        <v>45.119419999999998</v>
      </c>
      <c r="K366">
        <v>36.589590000000001</v>
      </c>
      <c r="L366">
        <v>47.050420000000003</v>
      </c>
      <c r="M366">
        <v>41.851390000000002</v>
      </c>
      <c r="N366" t="s">
        <v>243</v>
      </c>
      <c r="O366" t="s">
        <v>243</v>
      </c>
    </row>
    <row r="367" spans="1:15" x14ac:dyDescent="0.25">
      <c r="A367" s="58" t="str">
        <f t="shared" si="5"/>
        <v>Oral cavity29</v>
      </c>
      <c r="B367" t="s">
        <v>260</v>
      </c>
      <c r="C367" t="s">
        <v>15</v>
      </c>
      <c r="D367">
        <v>29</v>
      </c>
      <c r="E367" t="s">
        <v>194</v>
      </c>
      <c r="F367" t="s">
        <v>174</v>
      </c>
      <c r="G367">
        <v>865</v>
      </c>
      <c r="H367">
        <v>43.005780000000001</v>
      </c>
      <c r="I367">
        <v>38.51491</v>
      </c>
      <c r="J367">
        <v>45.089239999999997</v>
      </c>
      <c r="K367">
        <v>36.640909999999998</v>
      </c>
      <c r="L367">
        <v>47.002420000000001</v>
      </c>
      <c r="M367">
        <v>41.851390000000002</v>
      </c>
      <c r="N367" t="s">
        <v>243</v>
      </c>
      <c r="O367" t="s">
        <v>243</v>
      </c>
    </row>
    <row r="368" spans="1:15" x14ac:dyDescent="0.25">
      <c r="A368" s="58" t="str">
        <f t="shared" si="5"/>
        <v>Oral cavity30</v>
      </c>
      <c r="B368" t="s">
        <v>260</v>
      </c>
      <c r="C368" t="s">
        <v>15</v>
      </c>
      <c r="D368">
        <v>30</v>
      </c>
      <c r="G368">
        <v>881</v>
      </c>
      <c r="I368">
        <v>38.544960000000003</v>
      </c>
      <c r="J368">
        <v>45.06015</v>
      </c>
      <c r="K368">
        <v>36.687150000000003</v>
      </c>
      <c r="L368">
        <v>46.955460000000002</v>
      </c>
    </row>
    <row r="369" spans="1:15" x14ac:dyDescent="0.25">
      <c r="A369" s="58" t="str">
        <f t="shared" si="5"/>
        <v>Oropharynx1</v>
      </c>
      <c r="B369" t="s">
        <v>260</v>
      </c>
      <c r="C369" t="s">
        <v>23</v>
      </c>
      <c r="D369">
        <v>1</v>
      </c>
      <c r="G369">
        <v>163</v>
      </c>
      <c r="I369">
        <v>78.07647</v>
      </c>
      <c r="J369">
        <v>89.301090000000002</v>
      </c>
      <c r="K369">
        <v>74.473299999999995</v>
      </c>
      <c r="L369">
        <v>92.042569999999998</v>
      </c>
    </row>
    <row r="370" spans="1:15" x14ac:dyDescent="0.25">
      <c r="A370" s="58" t="str">
        <f t="shared" si="5"/>
        <v>Oropharynx2</v>
      </c>
      <c r="B370" t="s">
        <v>260</v>
      </c>
      <c r="C370" t="s">
        <v>23</v>
      </c>
      <c r="D370">
        <v>2</v>
      </c>
      <c r="E370" t="s">
        <v>195</v>
      </c>
      <c r="F370" t="s">
        <v>181</v>
      </c>
      <c r="G370">
        <v>169</v>
      </c>
      <c r="H370">
        <v>86.390529999999998</v>
      </c>
      <c r="I370">
        <v>78.201930000000004</v>
      </c>
      <c r="J370">
        <v>89.210059999999999</v>
      </c>
      <c r="K370">
        <v>74.674430000000001</v>
      </c>
      <c r="L370">
        <v>91.968279999999993</v>
      </c>
      <c r="M370">
        <v>84.190579999999997</v>
      </c>
      <c r="N370" t="s">
        <v>243</v>
      </c>
      <c r="O370" t="s">
        <v>243</v>
      </c>
    </row>
    <row r="371" spans="1:15" x14ac:dyDescent="0.25">
      <c r="A371" s="58" t="str">
        <f t="shared" si="5"/>
        <v>Oropharynx3</v>
      </c>
      <c r="B371" t="s">
        <v>260</v>
      </c>
      <c r="C371" t="s">
        <v>23</v>
      </c>
      <c r="D371">
        <v>3</v>
      </c>
      <c r="E371" t="s">
        <v>189</v>
      </c>
      <c r="F371" t="s">
        <v>214</v>
      </c>
      <c r="G371">
        <v>197</v>
      </c>
      <c r="H371">
        <v>91.878169999999997</v>
      </c>
      <c r="I371">
        <v>78.688789999999997</v>
      </c>
      <c r="J371">
        <v>88.856740000000002</v>
      </c>
      <c r="K371">
        <v>75.424769999999995</v>
      </c>
      <c r="L371">
        <v>91.431719999999999</v>
      </c>
      <c r="M371">
        <v>84.190579999999997</v>
      </c>
      <c r="N371" t="s">
        <v>253</v>
      </c>
      <c r="O371" t="s">
        <v>253</v>
      </c>
    </row>
    <row r="372" spans="1:15" x14ac:dyDescent="0.25">
      <c r="A372" s="58" t="str">
        <f t="shared" si="5"/>
        <v>Oropharynx4</v>
      </c>
      <c r="B372" t="s">
        <v>260</v>
      </c>
      <c r="C372" t="s">
        <v>23</v>
      </c>
      <c r="D372">
        <v>4</v>
      </c>
      <c r="G372">
        <v>223</v>
      </c>
      <c r="I372">
        <v>79.028999999999996</v>
      </c>
      <c r="J372">
        <v>88.618179999999995</v>
      </c>
      <c r="K372">
        <v>75.990489999999994</v>
      </c>
      <c r="L372">
        <v>91.030760000000001</v>
      </c>
    </row>
    <row r="373" spans="1:15" x14ac:dyDescent="0.25">
      <c r="A373" s="58" t="str">
        <f t="shared" si="5"/>
        <v>Oropharynx5</v>
      </c>
      <c r="B373" t="s">
        <v>260</v>
      </c>
      <c r="C373" t="s">
        <v>23</v>
      </c>
      <c r="D373">
        <v>5</v>
      </c>
      <c r="E373" t="s">
        <v>196</v>
      </c>
      <c r="F373" t="s">
        <v>215</v>
      </c>
      <c r="G373">
        <v>225</v>
      </c>
      <c r="H373">
        <v>86.666659999999993</v>
      </c>
      <c r="I373">
        <v>79.06071</v>
      </c>
      <c r="J373">
        <v>88.598249999999993</v>
      </c>
      <c r="K373">
        <v>76.046229999999994</v>
      </c>
      <c r="L373">
        <v>91.027940000000001</v>
      </c>
      <c r="M373">
        <v>84.190579999999997</v>
      </c>
      <c r="N373" t="s">
        <v>243</v>
      </c>
      <c r="O373" t="s">
        <v>243</v>
      </c>
    </row>
    <row r="374" spans="1:15" x14ac:dyDescent="0.25">
      <c r="A374" s="58" t="str">
        <f t="shared" si="5"/>
        <v>Oropharynx6</v>
      </c>
      <c r="B374" t="s">
        <v>260</v>
      </c>
      <c r="C374" t="s">
        <v>23</v>
      </c>
      <c r="D374">
        <v>6</v>
      </c>
      <c r="E374" t="s">
        <v>198</v>
      </c>
      <c r="F374" t="s">
        <v>183</v>
      </c>
      <c r="G374">
        <v>243</v>
      </c>
      <c r="H374">
        <v>83.950609999999998</v>
      </c>
      <c r="I374">
        <v>79.25788</v>
      </c>
      <c r="J374">
        <v>88.435460000000006</v>
      </c>
      <c r="K374">
        <v>76.361909999999995</v>
      </c>
      <c r="L374">
        <v>90.803899999999999</v>
      </c>
      <c r="M374">
        <v>84.190579999999997</v>
      </c>
      <c r="N374" t="s">
        <v>243</v>
      </c>
      <c r="O374" t="s">
        <v>243</v>
      </c>
    </row>
    <row r="375" spans="1:15" x14ac:dyDescent="0.25">
      <c r="A375" s="58" t="str">
        <f t="shared" si="5"/>
        <v>Oropharynx7</v>
      </c>
      <c r="B375" t="s">
        <v>260</v>
      </c>
      <c r="C375" t="s">
        <v>23</v>
      </c>
      <c r="D375">
        <v>7</v>
      </c>
      <c r="E375" t="s">
        <v>205</v>
      </c>
      <c r="F375" t="s">
        <v>303</v>
      </c>
      <c r="G375">
        <v>270</v>
      </c>
      <c r="H375">
        <v>75.55556</v>
      </c>
      <c r="I375">
        <v>79.530900000000003</v>
      </c>
      <c r="J375">
        <v>88.239609999999999</v>
      </c>
      <c r="K375">
        <v>76.792820000000006</v>
      </c>
      <c r="L375">
        <v>90.491969999999995</v>
      </c>
      <c r="M375">
        <v>84.190579999999997</v>
      </c>
      <c r="N375" t="s">
        <v>244</v>
      </c>
      <c r="O375" t="s">
        <v>244</v>
      </c>
    </row>
    <row r="376" spans="1:15" x14ac:dyDescent="0.25">
      <c r="A376" s="58" t="str">
        <f t="shared" si="5"/>
        <v>Oropharynx8</v>
      </c>
      <c r="B376" t="s">
        <v>260</v>
      </c>
      <c r="C376" t="s">
        <v>23</v>
      </c>
      <c r="D376">
        <v>8</v>
      </c>
      <c r="G376">
        <v>283</v>
      </c>
      <c r="I376">
        <v>79.643370000000004</v>
      </c>
      <c r="J376">
        <v>88.156530000000004</v>
      </c>
      <c r="K376">
        <v>76.987710000000007</v>
      </c>
      <c r="L376">
        <v>90.359549999999999</v>
      </c>
    </row>
    <row r="377" spans="1:15" x14ac:dyDescent="0.25">
      <c r="A377" s="58" t="str">
        <f t="shared" si="5"/>
        <v>Oropharynx9</v>
      </c>
      <c r="B377" t="s">
        <v>260</v>
      </c>
      <c r="C377" t="s">
        <v>23</v>
      </c>
      <c r="D377">
        <v>9</v>
      </c>
      <c r="E377" t="s">
        <v>203</v>
      </c>
      <c r="F377" t="s">
        <v>216</v>
      </c>
      <c r="G377">
        <v>284</v>
      </c>
      <c r="H377">
        <v>87.676060000000007</v>
      </c>
      <c r="I377">
        <v>79.655230000000003</v>
      </c>
      <c r="J377">
        <v>88.148259999999993</v>
      </c>
      <c r="K377">
        <v>76.991839999999996</v>
      </c>
      <c r="L377">
        <v>90.352580000000003</v>
      </c>
      <c r="M377">
        <v>84.190579999999997</v>
      </c>
      <c r="N377" t="s">
        <v>243</v>
      </c>
      <c r="O377" t="s">
        <v>243</v>
      </c>
    </row>
    <row r="378" spans="1:15" x14ac:dyDescent="0.25">
      <c r="A378" s="58" t="str">
        <f t="shared" si="5"/>
        <v>Oropharynx10</v>
      </c>
      <c r="B378" t="s">
        <v>260</v>
      </c>
      <c r="C378" t="s">
        <v>23</v>
      </c>
      <c r="D378">
        <v>10</v>
      </c>
      <c r="E378" t="s">
        <v>199</v>
      </c>
      <c r="F378" t="s">
        <v>179</v>
      </c>
      <c r="G378">
        <v>289</v>
      </c>
      <c r="H378">
        <v>86.505189999999999</v>
      </c>
      <c r="I378">
        <v>79.694919999999996</v>
      </c>
      <c r="J378">
        <v>88.116960000000006</v>
      </c>
      <c r="K378">
        <v>77.060140000000004</v>
      </c>
      <c r="L378">
        <v>90.287120000000002</v>
      </c>
      <c r="M378">
        <v>84.190579999999997</v>
      </c>
      <c r="N378" t="s">
        <v>243</v>
      </c>
      <c r="O378" t="s">
        <v>243</v>
      </c>
    </row>
    <row r="379" spans="1:15" x14ac:dyDescent="0.25">
      <c r="A379" s="58" t="str">
        <f t="shared" si="5"/>
        <v>Oropharynx11</v>
      </c>
      <c r="B379" t="s">
        <v>260</v>
      </c>
      <c r="C379" t="s">
        <v>23</v>
      </c>
      <c r="D379">
        <v>11</v>
      </c>
      <c r="E379" t="s">
        <v>191</v>
      </c>
      <c r="F379" t="s">
        <v>245</v>
      </c>
      <c r="G379">
        <v>291</v>
      </c>
      <c r="H379">
        <v>86.254300000000001</v>
      </c>
      <c r="I379">
        <v>79.722499999999997</v>
      </c>
      <c r="J379">
        <v>88.104479999999995</v>
      </c>
      <c r="K379">
        <v>77.084059999999994</v>
      </c>
      <c r="L379">
        <v>90.28152</v>
      </c>
      <c r="M379">
        <v>84.190579999999997</v>
      </c>
      <c r="N379" t="s">
        <v>243</v>
      </c>
      <c r="O379" t="s">
        <v>243</v>
      </c>
    </row>
    <row r="380" spans="1:15" x14ac:dyDescent="0.25">
      <c r="A380" s="58" t="str">
        <f t="shared" si="5"/>
        <v>Oropharynx12</v>
      </c>
      <c r="B380" t="s">
        <v>260</v>
      </c>
      <c r="C380" t="s">
        <v>23</v>
      </c>
      <c r="D380">
        <v>12</v>
      </c>
      <c r="G380">
        <v>343</v>
      </c>
      <c r="I380">
        <v>80.086780000000005</v>
      </c>
      <c r="J380">
        <v>87.811769999999996</v>
      </c>
      <c r="K380">
        <v>77.679050000000004</v>
      </c>
      <c r="L380">
        <v>89.830200000000005</v>
      </c>
    </row>
    <row r="381" spans="1:15" x14ac:dyDescent="0.25">
      <c r="A381" s="58" t="str">
        <f t="shared" si="5"/>
        <v>Oropharynx13</v>
      </c>
      <c r="B381" t="s">
        <v>260</v>
      </c>
      <c r="C381" t="s">
        <v>23</v>
      </c>
      <c r="D381">
        <v>13</v>
      </c>
      <c r="E381" t="s">
        <v>206</v>
      </c>
      <c r="F381" t="s">
        <v>304</v>
      </c>
      <c r="G381">
        <v>350</v>
      </c>
      <c r="H381">
        <v>84</v>
      </c>
      <c r="I381">
        <v>80.128739999999993</v>
      </c>
      <c r="J381">
        <v>87.77852</v>
      </c>
      <c r="K381">
        <v>77.755459999999999</v>
      </c>
      <c r="L381">
        <v>89.783739999999995</v>
      </c>
      <c r="M381">
        <v>84.190579999999997</v>
      </c>
      <c r="N381" t="s">
        <v>243</v>
      </c>
      <c r="O381" t="s">
        <v>243</v>
      </c>
    </row>
    <row r="382" spans="1:15" x14ac:dyDescent="0.25">
      <c r="A382" s="58" t="str">
        <f t="shared" si="5"/>
        <v>Oropharynx14</v>
      </c>
      <c r="B382" t="s">
        <v>260</v>
      </c>
      <c r="C382" t="s">
        <v>23</v>
      </c>
      <c r="D382">
        <v>14</v>
      </c>
      <c r="E382" t="s">
        <v>201</v>
      </c>
      <c r="F382" t="s">
        <v>184</v>
      </c>
      <c r="G382">
        <v>358</v>
      </c>
      <c r="H382">
        <v>82.122900000000001</v>
      </c>
      <c r="I382">
        <v>80.184269999999998</v>
      </c>
      <c r="J382">
        <v>87.737340000000003</v>
      </c>
      <c r="K382">
        <v>77.826819999999998</v>
      </c>
      <c r="L382">
        <v>89.724779999999996</v>
      </c>
      <c r="M382">
        <v>84.190579999999997</v>
      </c>
      <c r="N382" t="s">
        <v>243</v>
      </c>
      <c r="O382" t="s">
        <v>243</v>
      </c>
    </row>
    <row r="383" spans="1:15" x14ac:dyDescent="0.25">
      <c r="A383" s="58" t="str">
        <f t="shared" si="5"/>
        <v>Oropharynx15</v>
      </c>
      <c r="B383" t="s">
        <v>260</v>
      </c>
      <c r="C383" t="s">
        <v>23</v>
      </c>
      <c r="D383">
        <v>15</v>
      </c>
      <c r="E383" t="s">
        <v>188</v>
      </c>
      <c r="F383" t="s">
        <v>300</v>
      </c>
      <c r="G383">
        <v>373</v>
      </c>
      <c r="H383">
        <v>87.399469999999994</v>
      </c>
      <c r="I383">
        <v>80.263689999999997</v>
      </c>
      <c r="J383">
        <v>87.66677</v>
      </c>
      <c r="K383">
        <v>77.969160000000002</v>
      </c>
      <c r="L383">
        <v>89.623760000000004</v>
      </c>
      <c r="M383">
        <v>84.190579999999997</v>
      </c>
      <c r="N383" t="s">
        <v>243</v>
      </c>
      <c r="O383" t="s">
        <v>243</v>
      </c>
    </row>
    <row r="384" spans="1:15" x14ac:dyDescent="0.25">
      <c r="A384" s="58" t="str">
        <f t="shared" si="5"/>
        <v>Oropharynx16</v>
      </c>
      <c r="B384" t="s">
        <v>260</v>
      </c>
      <c r="C384" t="s">
        <v>23</v>
      </c>
      <c r="D384">
        <v>16</v>
      </c>
      <c r="E384" t="s">
        <v>200</v>
      </c>
      <c r="F384" t="s">
        <v>220</v>
      </c>
      <c r="G384">
        <v>383</v>
      </c>
      <c r="H384">
        <v>85.639690000000002</v>
      </c>
      <c r="I384">
        <v>80.318529999999996</v>
      </c>
      <c r="J384">
        <v>87.632859999999994</v>
      </c>
      <c r="K384">
        <v>78.061620000000005</v>
      </c>
      <c r="L384">
        <v>89.547709999999995</v>
      </c>
      <c r="M384">
        <v>84.190579999999997</v>
      </c>
      <c r="N384" t="s">
        <v>243</v>
      </c>
      <c r="O384" t="s">
        <v>243</v>
      </c>
    </row>
    <row r="385" spans="1:15" x14ac:dyDescent="0.25">
      <c r="A385" s="58" t="str">
        <f t="shared" si="5"/>
        <v>Oropharynx17</v>
      </c>
      <c r="B385" t="s">
        <v>260</v>
      </c>
      <c r="C385" t="s">
        <v>23</v>
      </c>
      <c r="D385">
        <v>17</v>
      </c>
      <c r="G385">
        <v>403</v>
      </c>
      <c r="I385">
        <v>80.425250000000005</v>
      </c>
      <c r="J385">
        <v>87.548569999999998</v>
      </c>
      <c r="K385">
        <v>78.216629999999995</v>
      </c>
      <c r="L385">
        <v>89.435130000000001</v>
      </c>
    </row>
    <row r="386" spans="1:15" x14ac:dyDescent="0.25">
      <c r="A386" s="58" t="str">
        <f t="shared" ref="A386:A449" si="6">CONCATENATE(C386,D386)</f>
        <v>Oropharynx18</v>
      </c>
      <c r="B386" t="s">
        <v>260</v>
      </c>
      <c r="C386" t="s">
        <v>23</v>
      </c>
      <c r="D386">
        <v>18</v>
      </c>
      <c r="E386" t="s">
        <v>204</v>
      </c>
      <c r="F386" t="s">
        <v>207</v>
      </c>
      <c r="G386">
        <v>410</v>
      </c>
      <c r="H386">
        <v>85.609759999999994</v>
      </c>
      <c r="I386">
        <v>80.459509999999995</v>
      </c>
      <c r="J386">
        <v>87.521150000000006</v>
      </c>
      <c r="K386">
        <v>78.276660000000007</v>
      </c>
      <c r="L386">
        <v>89.394019999999998</v>
      </c>
      <c r="M386">
        <v>84.190579999999997</v>
      </c>
      <c r="N386" t="s">
        <v>243</v>
      </c>
      <c r="O386" t="s">
        <v>243</v>
      </c>
    </row>
    <row r="387" spans="1:15" x14ac:dyDescent="0.25">
      <c r="A387" s="58" t="str">
        <f t="shared" si="6"/>
        <v>Oropharynx19</v>
      </c>
      <c r="B387" t="s">
        <v>260</v>
      </c>
      <c r="C387" t="s">
        <v>23</v>
      </c>
      <c r="D387">
        <v>19</v>
      </c>
      <c r="E387" t="s">
        <v>197</v>
      </c>
      <c r="F387" t="s">
        <v>221</v>
      </c>
      <c r="G387">
        <v>458</v>
      </c>
      <c r="H387">
        <v>84.716160000000002</v>
      </c>
      <c r="I387">
        <v>80.666569999999993</v>
      </c>
      <c r="J387">
        <v>87.349469999999997</v>
      </c>
      <c r="K387">
        <v>78.612459999999999</v>
      </c>
      <c r="L387">
        <v>89.127989999999997</v>
      </c>
      <c r="M387">
        <v>84.190579999999997</v>
      </c>
      <c r="N387" t="s">
        <v>243</v>
      </c>
      <c r="O387" t="s">
        <v>243</v>
      </c>
    </row>
    <row r="388" spans="1:15" x14ac:dyDescent="0.25">
      <c r="A388" s="58" t="str">
        <f t="shared" si="6"/>
        <v>Oropharynx20</v>
      </c>
      <c r="B388" t="s">
        <v>260</v>
      </c>
      <c r="C388" t="s">
        <v>23</v>
      </c>
      <c r="D388">
        <v>20</v>
      </c>
      <c r="G388">
        <v>463</v>
      </c>
      <c r="I388">
        <v>80.686859999999996</v>
      </c>
      <c r="J388">
        <v>87.338350000000005</v>
      </c>
      <c r="K388">
        <v>78.64188</v>
      </c>
      <c r="L388">
        <v>89.107590000000002</v>
      </c>
    </row>
    <row r="389" spans="1:15" x14ac:dyDescent="0.25">
      <c r="A389" s="58" t="str">
        <f t="shared" si="6"/>
        <v>Oropharynx21</v>
      </c>
      <c r="B389" t="s">
        <v>260</v>
      </c>
      <c r="C389" t="s">
        <v>23</v>
      </c>
      <c r="D389">
        <v>21</v>
      </c>
      <c r="E389" t="s">
        <v>202</v>
      </c>
      <c r="F389" t="s">
        <v>219</v>
      </c>
      <c r="G389">
        <v>488</v>
      </c>
      <c r="H389">
        <v>78.688519999999997</v>
      </c>
      <c r="I389">
        <v>80.783869999999993</v>
      </c>
      <c r="J389">
        <v>87.258949999999999</v>
      </c>
      <c r="K389">
        <v>78.788309999999996</v>
      </c>
      <c r="L389">
        <v>88.985079999999996</v>
      </c>
      <c r="M389">
        <v>84.190579999999997</v>
      </c>
      <c r="N389" t="s">
        <v>244</v>
      </c>
      <c r="O389" t="s">
        <v>244</v>
      </c>
    </row>
    <row r="390" spans="1:15" x14ac:dyDescent="0.25">
      <c r="A390" s="58" t="str">
        <f t="shared" si="6"/>
        <v>Oropharynx22</v>
      </c>
      <c r="B390" t="s">
        <v>260</v>
      </c>
      <c r="C390" t="s">
        <v>23</v>
      </c>
      <c r="D390">
        <v>22</v>
      </c>
      <c r="E390" t="s">
        <v>190</v>
      </c>
      <c r="F390" t="s">
        <v>213</v>
      </c>
      <c r="G390">
        <v>490</v>
      </c>
      <c r="H390">
        <v>84.693879999999993</v>
      </c>
      <c r="I390">
        <v>80.793170000000003</v>
      </c>
      <c r="J390">
        <v>87.255549999999999</v>
      </c>
      <c r="K390">
        <v>78.804280000000006</v>
      </c>
      <c r="L390">
        <v>88.970519999999993</v>
      </c>
      <c r="M390">
        <v>84.190579999999997</v>
      </c>
      <c r="N390" t="s">
        <v>243</v>
      </c>
      <c r="O390" t="s">
        <v>243</v>
      </c>
    </row>
    <row r="391" spans="1:15" x14ac:dyDescent="0.25">
      <c r="A391" s="58" t="str">
        <f t="shared" si="6"/>
        <v>Oropharynx23</v>
      </c>
      <c r="B391" t="s">
        <v>260</v>
      </c>
      <c r="C391" t="s">
        <v>23</v>
      </c>
      <c r="D391">
        <v>23</v>
      </c>
      <c r="G391">
        <v>523</v>
      </c>
      <c r="I391">
        <v>80.906610000000001</v>
      </c>
      <c r="J391">
        <v>87.159689999999998</v>
      </c>
      <c r="K391">
        <v>78.986890000000002</v>
      </c>
      <c r="L391">
        <v>88.83493</v>
      </c>
    </row>
    <row r="392" spans="1:15" x14ac:dyDescent="0.25">
      <c r="A392" s="58" t="str">
        <f t="shared" si="6"/>
        <v>Oropharynx24</v>
      </c>
      <c r="B392" t="s">
        <v>260</v>
      </c>
      <c r="C392" t="s">
        <v>23</v>
      </c>
      <c r="D392">
        <v>24</v>
      </c>
      <c r="E392" t="s">
        <v>193</v>
      </c>
      <c r="F392" t="s">
        <v>173</v>
      </c>
      <c r="G392">
        <v>550</v>
      </c>
      <c r="H392">
        <v>85.090909999999994</v>
      </c>
      <c r="I392">
        <v>80.989590000000007</v>
      </c>
      <c r="J392">
        <v>87.087220000000002</v>
      </c>
      <c r="K392">
        <v>79.121179999999995</v>
      </c>
      <c r="L392">
        <v>88.719449999999995</v>
      </c>
      <c r="M392">
        <v>84.190579999999997</v>
      </c>
      <c r="N392" t="s">
        <v>243</v>
      </c>
      <c r="O392" t="s">
        <v>243</v>
      </c>
    </row>
    <row r="393" spans="1:15" x14ac:dyDescent="0.25">
      <c r="A393" s="58" t="str">
        <f t="shared" si="6"/>
        <v>Oropharynx25</v>
      </c>
      <c r="B393" t="s">
        <v>260</v>
      </c>
      <c r="C393" t="s">
        <v>23</v>
      </c>
      <c r="D393">
        <v>25</v>
      </c>
      <c r="G393">
        <v>583</v>
      </c>
      <c r="I393">
        <v>81.086889999999997</v>
      </c>
      <c r="J393">
        <v>87.011840000000007</v>
      </c>
      <c r="K393">
        <v>79.273899999999998</v>
      </c>
      <c r="L393">
        <v>88.604079999999996</v>
      </c>
    </row>
    <row r="394" spans="1:15" x14ac:dyDescent="0.25">
      <c r="A394" s="58" t="str">
        <f t="shared" si="6"/>
        <v>Oropharynx26</v>
      </c>
      <c r="B394" t="s">
        <v>260</v>
      </c>
      <c r="C394" t="s">
        <v>23</v>
      </c>
      <c r="D394">
        <v>26</v>
      </c>
      <c r="G394">
        <v>643</v>
      </c>
      <c r="I394">
        <v>81.240970000000004</v>
      </c>
      <c r="J394">
        <v>86.883849999999995</v>
      </c>
      <c r="K394">
        <v>79.518230000000003</v>
      </c>
      <c r="L394">
        <v>88.404719999999998</v>
      </c>
    </row>
    <row r="395" spans="1:15" x14ac:dyDescent="0.25">
      <c r="A395" s="58" t="str">
        <f t="shared" si="6"/>
        <v>Oropharynx27</v>
      </c>
      <c r="B395" t="s">
        <v>260</v>
      </c>
      <c r="C395" t="s">
        <v>23</v>
      </c>
      <c r="D395">
        <v>27</v>
      </c>
      <c r="G395">
        <v>703</v>
      </c>
      <c r="I395">
        <v>81.377340000000004</v>
      </c>
      <c r="J395">
        <v>86.768460000000005</v>
      </c>
      <c r="K395">
        <v>79.730739999999997</v>
      </c>
      <c r="L395">
        <v>88.229089999999999</v>
      </c>
    </row>
    <row r="396" spans="1:15" x14ac:dyDescent="0.25">
      <c r="A396" s="58" t="str">
        <f t="shared" si="6"/>
        <v>Oropharynx28</v>
      </c>
      <c r="B396" t="s">
        <v>260</v>
      </c>
      <c r="C396" t="s">
        <v>23</v>
      </c>
      <c r="D396">
        <v>28</v>
      </c>
      <c r="E396" t="s">
        <v>192</v>
      </c>
      <c r="F396" t="s">
        <v>185</v>
      </c>
      <c r="G396">
        <v>760</v>
      </c>
      <c r="H396">
        <v>79.736840000000001</v>
      </c>
      <c r="I396">
        <v>81.487449999999995</v>
      </c>
      <c r="J396">
        <v>86.676699999999997</v>
      </c>
      <c r="K396">
        <v>79.909350000000003</v>
      </c>
      <c r="L396">
        <v>88.08408</v>
      </c>
      <c r="M396">
        <v>84.190579999999997</v>
      </c>
      <c r="N396" t="s">
        <v>244</v>
      </c>
      <c r="O396" t="s">
        <v>244</v>
      </c>
    </row>
    <row r="397" spans="1:15" x14ac:dyDescent="0.25">
      <c r="A397" s="58" t="str">
        <f t="shared" si="6"/>
        <v>Oropharynx29</v>
      </c>
      <c r="B397" t="s">
        <v>260</v>
      </c>
      <c r="C397" t="s">
        <v>23</v>
      </c>
      <c r="D397">
        <v>29</v>
      </c>
      <c r="G397">
        <v>763</v>
      </c>
      <c r="I397">
        <v>81.493709999999993</v>
      </c>
      <c r="J397">
        <v>86.672200000000004</v>
      </c>
      <c r="K397">
        <v>79.919280000000001</v>
      </c>
      <c r="L397">
        <v>88.071860000000001</v>
      </c>
    </row>
    <row r="398" spans="1:15" x14ac:dyDescent="0.25">
      <c r="A398" s="58" t="str">
        <f t="shared" si="6"/>
        <v>Oropharynx30</v>
      </c>
      <c r="B398" t="s">
        <v>260</v>
      </c>
      <c r="C398" t="s">
        <v>23</v>
      </c>
      <c r="D398">
        <v>30</v>
      </c>
      <c r="E398" t="s">
        <v>194</v>
      </c>
      <c r="F398" t="s">
        <v>174</v>
      </c>
      <c r="G398">
        <v>800</v>
      </c>
      <c r="H398">
        <v>85.75</v>
      </c>
      <c r="I398">
        <v>81.558229999999995</v>
      </c>
      <c r="J398">
        <v>86.614930000000001</v>
      </c>
      <c r="K398">
        <v>80.023499999999999</v>
      </c>
      <c r="L398">
        <v>87.987480000000005</v>
      </c>
      <c r="M398">
        <v>84.190579999999997</v>
      </c>
      <c r="N398" t="s">
        <v>243</v>
      </c>
      <c r="O398" t="s">
        <v>243</v>
      </c>
    </row>
    <row r="399" spans="1:15" x14ac:dyDescent="0.25">
      <c r="A399" s="58" t="str">
        <f t="shared" si="6"/>
        <v>Oropharynx31</v>
      </c>
      <c r="B399" t="s">
        <v>260</v>
      </c>
      <c r="C399" t="s">
        <v>23</v>
      </c>
      <c r="D399">
        <v>31</v>
      </c>
      <c r="G399">
        <v>823</v>
      </c>
      <c r="I399">
        <v>81.596760000000003</v>
      </c>
      <c r="J399">
        <v>86.584230000000005</v>
      </c>
      <c r="K399">
        <v>80.085629999999995</v>
      </c>
      <c r="L399">
        <v>87.938760000000002</v>
      </c>
    </row>
    <row r="400" spans="1:15" x14ac:dyDescent="0.25">
      <c r="A400" s="58" t="str">
        <f t="shared" si="6"/>
        <v>Other1</v>
      </c>
      <c r="B400" t="s">
        <v>260</v>
      </c>
      <c r="C400" t="s">
        <v>21</v>
      </c>
      <c r="D400">
        <v>1</v>
      </c>
      <c r="G400">
        <v>4487</v>
      </c>
      <c r="I400">
        <v>15.532069999999999</v>
      </c>
      <c r="J400">
        <v>17.710809999999999</v>
      </c>
      <c r="K400">
        <v>14.918089999999999</v>
      </c>
      <c r="L400">
        <v>18.352979999999999</v>
      </c>
    </row>
    <row r="401" spans="1:15" x14ac:dyDescent="0.25">
      <c r="A401" s="58" t="str">
        <f t="shared" si="6"/>
        <v>Other2</v>
      </c>
      <c r="B401" t="s">
        <v>260</v>
      </c>
      <c r="C401" t="s">
        <v>21</v>
      </c>
      <c r="D401">
        <v>2</v>
      </c>
      <c r="E401" t="s">
        <v>195</v>
      </c>
      <c r="F401" t="s">
        <v>181</v>
      </c>
      <c r="G401">
        <v>4689</v>
      </c>
      <c r="H401">
        <v>18.170190000000002</v>
      </c>
      <c r="I401">
        <v>15.555820000000001</v>
      </c>
      <c r="J401">
        <v>17.687259999999998</v>
      </c>
      <c r="K401">
        <v>14.955120000000001</v>
      </c>
      <c r="L401">
        <v>18.315049999999999</v>
      </c>
      <c r="M401">
        <v>16.62547</v>
      </c>
      <c r="N401" t="s">
        <v>253</v>
      </c>
      <c r="O401" t="s">
        <v>243</v>
      </c>
    </row>
    <row r="402" spans="1:15" x14ac:dyDescent="0.25">
      <c r="A402" s="58" t="str">
        <f t="shared" si="6"/>
        <v>Other3</v>
      </c>
      <c r="B402" t="s">
        <v>260</v>
      </c>
      <c r="C402" t="s">
        <v>21</v>
      </c>
      <c r="D402">
        <v>3</v>
      </c>
      <c r="E402" t="s">
        <v>189</v>
      </c>
      <c r="F402" t="s">
        <v>214</v>
      </c>
      <c r="G402">
        <v>5645</v>
      </c>
      <c r="H402">
        <v>16.758189999999999</v>
      </c>
      <c r="I402">
        <v>15.650919999999999</v>
      </c>
      <c r="J402">
        <v>17.593430000000001</v>
      </c>
      <c r="K402">
        <v>15.10224</v>
      </c>
      <c r="L402">
        <v>18.164670000000001</v>
      </c>
      <c r="M402">
        <v>16.62547</v>
      </c>
      <c r="N402" t="s">
        <v>243</v>
      </c>
      <c r="O402" t="s">
        <v>243</v>
      </c>
    </row>
    <row r="403" spans="1:15" x14ac:dyDescent="0.25">
      <c r="A403" s="58" t="str">
        <f t="shared" si="6"/>
        <v>Other4</v>
      </c>
      <c r="B403" t="s">
        <v>260</v>
      </c>
      <c r="C403" t="s">
        <v>21</v>
      </c>
      <c r="D403">
        <v>4</v>
      </c>
      <c r="G403">
        <v>6507</v>
      </c>
      <c r="I403">
        <v>15.718019999999999</v>
      </c>
      <c r="J403">
        <v>17.52731</v>
      </c>
      <c r="K403">
        <v>15.206200000000001</v>
      </c>
      <c r="L403">
        <v>18.05846</v>
      </c>
    </row>
    <row r="404" spans="1:15" x14ac:dyDescent="0.25">
      <c r="A404" s="58" t="str">
        <f t="shared" si="6"/>
        <v>Other5</v>
      </c>
      <c r="B404" t="s">
        <v>260</v>
      </c>
      <c r="C404" t="s">
        <v>21</v>
      </c>
      <c r="D404">
        <v>5</v>
      </c>
      <c r="E404" t="s">
        <v>203</v>
      </c>
      <c r="F404" t="s">
        <v>216</v>
      </c>
      <c r="G404">
        <v>7052</v>
      </c>
      <c r="H404">
        <v>16.16563</v>
      </c>
      <c r="I404">
        <v>15.753959999999999</v>
      </c>
      <c r="J404">
        <v>17.491859999999999</v>
      </c>
      <c r="K404">
        <v>15.26191</v>
      </c>
      <c r="L404">
        <v>18.001860000000001</v>
      </c>
      <c r="M404">
        <v>16.62547</v>
      </c>
      <c r="N404" t="s">
        <v>243</v>
      </c>
      <c r="O404" t="s">
        <v>243</v>
      </c>
    </row>
    <row r="405" spans="1:15" x14ac:dyDescent="0.25">
      <c r="A405" s="58" t="str">
        <f t="shared" si="6"/>
        <v>Other6</v>
      </c>
      <c r="B405" t="s">
        <v>260</v>
      </c>
      <c r="C405" t="s">
        <v>21</v>
      </c>
      <c r="D405">
        <v>6</v>
      </c>
      <c r="E405" t="s">
        <v>196</v>
      </c>
      <c r="F405" t="s">
        <v>215</v>
      </c>
      <c r="G405">
        <v>7089</v>
      </c>
      <c r="H405">
        <v>15.98251</v>
      </c>
      <c r="I405">
        <v>15.75624</v>
      </c>
      <c r="J405">
        <v>17.489560000000001</v>
      </c>
      <c r="K405">
        <v>15.26549</v>
      </c>
      <c r="L405">
        <v>17.998149999999999</v>
      </c>
      <c r="M405">
        <v>16.62547</v>
      </c>
      <c r="N405" t="s">
        <v>243</v>
      </c>
      <c r="O405" t="s">
        <v>243</v>
      </c>
    </row>
    <row r="406" spans="1:15" x14ac:dyDescent="0.25">
      <c r="A406" s="58" t="str">
        <f t="shared" si="6"/>
        <v>Other7</v>
      </c>
      <c r="B406" t="s">
        <v>260</v>
      </c>
      <c r="C406" t="s">
        <v>21</v>
      </c>
      <c r="D406">
        <v>7</v>
      </c>
      <c r="E406" t="s">
        <v>191</v>
      </c>
      <c r="F406" t="s">
        <v>245</v>
      </c>
      <c r="G406">
        <v>7285</v>
      </c>
      <c r="H406">
        <v>16.18394</v>
      </c>
      <c r="I406">
        <v>15.76797</v>
      </c>
      <c r="J406">
        <v>17.477910000000001</v>
      </c>
      <c r="K406">
        <v>15.283759999999999</v>
      </c>
      <c r="L406">
        <v>17.979510000000001</v>
      </c>
      <c r="M406">
        <v>16.62547</v>
      </c>
      <c r="N406" t="s">
        <v>243</v>
      </c>
      <c r="O406" t="s">
        <v>243</v>
      </c>
    </row>
    <row r="407" spans="1:15" x14ac:dyDescent="0.25">
      <c r="A407" s="58" t="str">
        <f t="shared" si="6"/>
        <v>Other8</v>
      </c>
      <c r="B407" t="s">
        <v>260</v>
      </c>
      <c r="C407" t="s">
        <v>21</v>
      </c>
      <c r="D407">
        <v>8</v>
      </c>
      <c r="E407" t="s">
        <v>198</v>
      </c>
      <c r="F407" t="s">
        <v>183</v>
      </c>
      <c r="G407">
        <v>8419</v>
      </c>
      <c r="H407">
        <v>16.450890000000001</v>
      </c>
      <c r="I407">
        <v>15.827970000000001</v>
      </c>
      <c r="J407">
        <v>17.418610000000001</v>
      </c>
      <c r="K407">
        <v>15.37698</v>
      </c>
      <c r="L407">
        <v>17.88466</v>
      </c>
      <c r="M407">
        <v>16.62547</v>
      </c>
      <c r="N407" t="s">
        <v>243</v>
      </c>
      <c r="O407" t="s">
        <v>243</v>
      </c>
    </row>
    <row r="408" spans="1:15" x14ac:dyDescent="0.25">
      <c r="A408" s="58" t="str">
        <f t="shared" si="6"/>
        <v>Other9</v>
      </c>
      <c r="B408" t="s">
        <v>260</v>
      </c>
      <c r="C408" t="s">
        <v>21</v>
      </c>
      <c r="D408">
        <v>9</v>
      </c>
      <c r="G408">
        <v>8527</v>
      </c>
      <c r="I408">
        <v>15.8331</v>
      </c>
      <c r="J408">
        <v>17.413540000000001</v>
      </c>
      <c r="K408">
        <v>15.38495</v>
      </c>
      <c r="L408">
        <v>17.876639999999998</v>
      </c>
    </row>
    <row r="409" spans="1:15" x14ac:dyDescent="0.25">
      <c r="A409" s="58" t="str">
        <f t="shared" si="6"/>
        <v>Other10</v>
      </c>
      <c r="B409" t="s">
        <v>260</v>
      </c>
      <c r="C409" t="s">
        <v>21</v>
      </c>
      <c r="D409">
        <v>10</v>
      </c>
      <c r="E409" t="s">
        <v>199</v>
      </c>
      <c r="F409" t="s">
        <v>179</v>
      </c>
      <c r="G409">
        <v>8595</v>
      </c>
      <c r="H409">
        <v>16.346710000000002</v>
      </c>
      <c r="I409">
        <v>15.83624</v>
      </c>
      <c r="J409">
        <v>17.41046</v>
      </c>
      <c r="K409">
        <v>15.389799999999999</v>
      </c>
      <c r="L409">
        <v>17.871569999999998</v>
      </c>
      <c r="M409">
        <v>16.62547</v>
      </c>
      <c r="N409" t="s">
        <v>243</v>
      </c>
      <c r="O409" t="s">
        <v>243</v>
      </c>
    </row>
    <row r="410" spans="1:15" x14ac:dyDescent="0.25">
      <c r="A410" s="58" t="str">
        <f t="shared" si="6"/>
        <v>Other11</v>
      </c>
      <c r="B410" t="s">
        <v>260</v>
      </c>
      <c r="C410" t="s">
        <v>21</v>
      </c>
      <c r="D410">
        <v>11</v>
      </c>
      <c r="E410" t="s">
        <v>205</v>
      </c>
      <c r="F410" t="s">
        <v>303</v>
      </c>
      <c r="G410">
        <v>8791</v>
      </c>
      <c r="H410">
        <v>17.77955</v>
      </c>
      <c r="I410">
        <v>15.845129999999999</v>
      </c>
      <c r="J410">
        <v>17.40166</v>
      </c>
      <c r="K410">
        <v>15.40363</v>
      </c>
      <c r="L410">
        <v>17.857579999999999</v>
      </c>
      <c r="M410">
        <v>16.62547</v>
      </c>
      <c r="N410" t="s">
        <v>253</v>
      </c>
      <c r="O410" t="s">
        <v>243</v>
      </c>
    </row>
    <row r="411" spans="1:15" x14ac:dyDescent="0.25">
      <c r="A411" s="58" t="str">
        <f t="shared" si="6"/>
        <v>Other12</v>
      </c>
      <c r="B411" t="s">
        <v>260</v>
      </c>
      <c r="C411" t="s">
        <v>21</v>
      </c>
      <c r="D411">
        <v>12</v>
      </c>
      <c r="E411" t="s">
        <v>188</v>
      </c>
      <c r="F411" t="s">
        <v>300</v>
      </c>
      <c r="G411">
        <v>8976</v>
      </c>
      <c r="H411">
        <v>17.156860000000002</v>
      </c>
      <c r="I411">
        <v>15.853249999999999</v>
      </c>
      <c r="J411">
        <v>17.393650000000001</v>
      </c>
      <c r="K411">
        <v>15.4162</v>
      </c>
      <c r="L411">
        <v>17.844799999999999</v>
      </c>
      <c r="M411">
        <v>16.62547</v>
      </c>
      <c r="N411" t="s">
        <v>243</v>
      </c>
      <c r="O411" t="s">
        <v>243</v>
      </c>
    </row>
    <row r="412" spans="1:15" x14ac:dyDescent="0.25">
      <c r="A412" s="58" t="str">
        <f t="shared" si="6"/>
        <v>Other13</v>
      </c>
      <c r="B412" t="s">
        <v>260</v>
      </c>
      <c r="C412" t="s">
        <v>21</v>
      </c>
      <c r="D412">
        <v>13</v>
      </c>
      <c r="E412" t="s">
        <v>204</v>
      </c>
      <c r="F412" t="s">
        <v>207</v>
      </c>
      <c r="G412">
        <v>9495</v>
      </c>
      <c r="H412">
        <v>17.788309999999999</v>
      </c>
      <c r="I412">
        <v>15.874650000000001</v>
      </c>
      <c r="J412">
        <v>17.372430000000001</v>
      </c>
      <c r="K412">
        <v>15.449630000000001</v>
      </c>
      <c r="L412">
        <v>17.810839999999999</v>
      </c>
      <c r="M412">
        <v>16.62547</v>
      </c>
      <c r="N412" t="s">
        <v>253</v>
      </c>
      <c r="O412" t="s">
        <v>243</v>
      </c>
    </row>
    <row r="413" spans="1:15" x14ac:dyDescent="0.25">
      <c r="A413" s="58" t="str">
        <f t="shared" si="6"/>
        <v>Other14</v>
      </c>
      <c r="B413" t="s">
        <v>260</v>
      </c>
      <c r="C413" t="s">
        <v>21</v>
      </c>
      <c r="D413">
        <v>14</v>
      </c>
      <c r="E413" t="s">
        <v>190</v>
      </c>
      <c r="F413" t="s">
        <v>213</v>
      </c>
      <c r="G413">
        <v>10007</v>
      </c>
      <c r="H413">
        <v>17.587689999999998</v>
      </c>
      <c r="I413">
        <v>15.89415</v>
      </c>
      <c r="J413">
        <v>17.353120000000001</v>
      </c>
      <c r="K413">
        <v>15.47997</v>
      </c>
      <c r="L413">
        <v>17.78003</v>
      </c>
      <c r="M413">
        <v>16.62547</v>
      </c>
      <c r="N413" t="s">
        <v>253</v>
      </c>
      <c r="O413" t="s">
        <v>243</v>
      </c>
    </row>
    <row r="414" spans="1:15" x14ac:dyDescent="0.25">
      <c r="A414" s="58" t="str">
        <f t="shared" si="6"/>
        <v>Other15</v>
      </c>
      <c r="B414" t="s">
        <v>260</v>
      </c>
      <c r="C414" t="s">
        <v>21</v>
      </c>
      <c r="D414">
        <v>15</v>
      </c>
      <c r="G414">
        <v>10547</v>
      </c>
      <c r="I414">
        <v>15.913169999999999</v>
      </c>
      <c r="J414">
        <v>17.33427</v>
      </c>
      <c r="K414">
        <v>15.50953</v>
      </c>
      <c r="L414">
        <v>17.749939999999999</v>
      </c>
    </row>
    <row r="415" spans="1:15" x14ac:dyDescent="0.25">
      <c r="A415" s="58" t="str">
        <f t="shared" si="6"/>
        <v>Other16</v>
      </c>
      <c r="B415" t="s">
        <v>260</v>
      </c>
      <c r="C415" t="s">
        <v>21</v>
      </c>
      <c r="D415">
        <v>16</v>
      </c>
      <c r="E415" t="s">
        <v>206</v>
      </c>
      <c r="F415" t="s">
        <v>304</v>
      </c>
      <c r="G415">
        <v>10593</v>
      </c>
      <c r="H415">
        <v>15.519679999999999</v>
      </c>
      <c r="I415">
        <v>15.91474</v>
      </c>
      <c r="J415">
        <v>17.332709999999999</v>
      </c>
      <c r="K415">
        <v>15.511950000000001</v>
      </c>
      <c r="L415">
        <v>17.74746</v>
      </c>
      <c r="M415">
        <v>16.62547</v>
      </c>
      <c r="N415" t="s">
        <v>244</v>
      </c>
      <c r="O415" t="s">
        <v>243</v>
      </c>
    </row>
    <row r="416" spans="1:15" x14ac:dyDescent="0.25">
      <c r="A416" s="58" t="str">
        <f t="shared" si="6"/>
        <v>Other17</v>
      </c>
      <c r="B416" t="s">
        <v>260</v>
      </c>
      <c r="C416" t="s">
        <v>21</v>
      </c>
      <c r="D416">
        <v>17</v>
      </c>
      <c r="E416" t="s">
        <v>200</v>
      </c>
      <c r="F416" t="s">
        <v>220</v>
      </c>
      <c r="G416">
        <v>11468</v>
      </c>
      <c r="H416">
        <v>18.050229999999999</v>
      </c>
      <c r="I416">
        <v>15.94244</v>
      </c>
      <c r="J416">
        <v>17.305299999999999</v>
      </c>
      <c r="K416">
        <v>15.555120000000001</v>
      </c>
      <c r="L416">
        <v>17.703720000000001</v>
      </c>
      <c r="M416">
        <v>16.62547</v>
      </c>
      <c r="N416" t="s">
        <v>253</v>
      </c>
      <c r="O416" t="s">
        <v>253</v>
      </c>
    </row>
    <row r="417" spans="1:15" x14ac:dyDescent="0.25">
      <c r="A417" s="58" t="str">
        <f t="shared" si="6"/>
        <v>Other18</v>
      </c>
      <c r="B417" t="s">
        <v>260</v>
      </c>
      <c r="C417" t="s">
        <v>21</v>
      </c>
      <c r="D417">
        <v>18</v>
      </c>
      <c r="E417" t="s">
        <v>201</v>
      </c>
      <c r="F417" t="s">
        <v>184</v>
      </c>
      <c r="G417">
        <v>11581</v>
      </c>
      <c r="H417">
        <v>16.449359999999999</v>
      </c>
      <c r="I417">
        <v>15.945790000000001</v>
      </c>
      <c r="J417">
        <v>17.301970000000001</v>
      </c>
      <c r="K417">
        <v>15.560359999999999</v>
      </c>
      <c r="L417">
        <v>17.698440000000002</v>
      </c>
      <c r="M417">
        <v>16.62547</v>
      </c>
      <c r="N417" t="s">
        <v>243</v>
      </c>
      <c r="O417" t="s">
        <v>243</v>
      </c>
    </row>
    <row r="418" spans="1:15" x14ac:dyDescent="0.25">
      <c r="A418" s="58" t="str">
        <f t="shared" si="6"/>
        <v>Other19</v>
      </c>
      <c r="B418" t="s">
        <v>260</v>
      </c>
      <c r="C418" t="s">
        <v>21</v>
      </c>
      <c r="D418">
        <v>19</v>
      </c>
      <c r="G418">
        <v>12567</v>
      </c>
      <c r="I418">
        <v>15.97306</v>
      </c>
      <c r="J418">
        <v>17.274920000000002</v>
      </c>
      <c r="K418">
        <v>15.6028</v>
      </c>
      <c r="L418">
        <v>17.655329999999999</v>
      </c>
    </row>
    <row r="419" spans="1:15" x14ac:dyDescent="0.25">
      <c r="A419" s="58" t="str">
        <f t="shared" si="6"/>
        <v>Other20</v>
      </c>
      <c r="B419" t="s">
        <v>260</v>
      </c>
      <c r="C419" t="s">
        <v>21</v>
      </c>
      <c r="D419">
        <v>20</v>
      </c>
      <c r="E419" t="s">
        <v>197</v>
      </c>
      <c r="F419" t="s">
        <v>221</v>
      </c>
      <c r="G419">
        <v>13147</v>
      </c>
      <c r="H419">
        <v>15.052860000000001</v>
      </c>
      <c r="I419">
        <v>15.98767</v>
      </c>
      <c r="J419">
        <v>17.260490000000001</v>
      </c>
      <c r="K419">
        <v>15.62552</v>
      </c>
      <c r="L419">
        <v>17.632249999999999</v>
      </c>
      <c r="M419">
        <v>16.62547</v>
      </c>
      <c r="N419" t="s">
        <v>244</v>
      </c>
      <c r="O419" t="s">
        <v>244</v>
      </c>
    </row>
    <row r="420" spans="1:15" x14ac:dyDescent="0.25">
      <c r="A420" s="58" t="str">
        <f t="shared" si="6"/>
        <v>Other21</v>
      </c>
      <c r="B420" t="s">
        <v>260</v>
      </c>
      <c r="C420" t="s">
        <v>21</v>
      </c>
      <c r="D420">
        <v>21</v>
      </c>
      <c r="E420" t="s">
        <v>202</v>
      </c>
      <c r="F420" t="s">
        <v>219</v>
      </c>
      <c r="G420">
        <v>13168</v>
      </c>
      <c r="H420">
        <v>16.691980000000001</v>
      </c>
      <c r="I420">
        <v>15.988149999999999</v>
      </c>
      <c r="J420">
        <v>17.259979999999999</v>
      </c>
      <c r="K420">
        <v>15.62631</v>
      </c>
      <c r="L420">
        <v>17.63148</v>
      </c>
      <c r="M420">
        <v>16.62547</v>
      </c>
      <c r="N420" t="s">
        <v>243</v>
      </c>
      <c r="O420" t="s">
        <v>243</v>
      </c>
    </row>
    <row r="421" spans="1:15" x14ac:dyDescent="0.25">
      <c r="A421" s="58" t="str">
        <f t="shared" si="6"/>
        <v>Other22</v>
      </c>
      <c r="B421" t="s">
        <v>260</v>
      </c>
      <c r="C421" t="s">
        <v>21</v>
      </c>
      <c r="D421">
        <v>22</v>
      </c>
      <c r="G421">
        <v>14587</v>
      </c>
      <c r="I421">
        <v>16.020029999999998</v>
      </c>
      <c r="J421">
        <v>17.228390000000001</v>
      </c>
      <c r="K421">
        <v>15.675990000000001</v>
      </c>
      <c r="L421">
        <v>17.581140000000001</v>
      </c>
    </row>
    <row r="422" spans="1:15" x14ac:dyDescent="0.25">
      <c r="A422" s="58" t="str">
        <f t="shared" si="6"/>
        <v>Other23</v>
      </c>
      <c r="B422" t="s">
        <v>260</v>
      </c>
      <c r="C422" t="s">
        <v>21</v>
      </c>
      <c r="D422">
        <v>23</v>
      </c>
      <c r="E422" t="s">
        <v>193</v>
      </c>
      <c r="F422" t="s">
        <v>173</v>
      </c>
      <c r="G422">
        <v>16028</v>
      </c>
      <c r="H422">
        <v>17.18243</v>
      </c>
      <c r="I422">
        <v>16.047940000000001</v>
      </c>
      <c r="J422">
        <v>17.200700000000001</v>
      </c>
      <c r="K422">
        <v>15.719530000000001</v>
      </c>
      <c r="L422">
        <v>17.537019999999998</v>
      </c>
      <c r="M422">
        <v>16.62547</v>
      </c>
      <c r="N422" t="s">
        <v>243</v>
      </c>
      <c r="O422" t="s">
        <v>243</v>
      </c>
    </row>
    <row r="423" spans="1:15" x14ac:dyDescent="0.25">
      <c r="A423" s="58" t="str">
        <f t="shared" si="6"/>
        <v>Other24</v>
      </c>
      <c r="B423" t="s">
        <v>260</v>
      </c>
      <c r="C423" t="s">
        <v>21</v>
      </c>
      <c r="D423">
        <v>24</v>
      </c>
      <c r="G423">
        <v>16607</v>
      </c>
      <c r="I423">
        <v>16.058109999999999</v>
      </c>
      <c r="J423">
        <v>17.19061</v>
      </c>
      <c r="K423">
        <v>15.735429999999999</v>
      </c>
      <c r="L423">
        <v>17.520949999999999</v>
      </c>
    </row>
    <row r="424" spans="1:15" x14ac:dyDescent="0.25">
      <c r="A424" s="58" t="str">
        <f t="shared" si="6"/>
        <v>Other25</v>
      </c>
      <c r="B424" t="s">
        <v>260</v>
      </c>
      <c r="C424" t="s">
        <v>21</v>
      </c>
      <c r="D424">
        <v>25</v>
      </c>
      <c r="G424">
        <v>18627</v>
      </c>
      <c r="I424">
        <v>16.089829999999999</v>
      </c>
      <c r="J424">
        <v>17.15915</v>
      </c>
      <c r="K424">
        <v>15.78492</v>
      </c>
      <c r="L424">
        <v>17.470859999999998</v>
      </c>
    </row>
    <row r="425" spans="1:15" x14ac:dyDescent="0.25">
      <c r="A425" s="58" t="str">
        <f t="shared" si="6"/>
        <v>Other26</v>
      </c>
      <c r="B425" t="s">
        <v>260</v>
      </c>
      <c r="C425" t="s">
        <v>21</v>
      </c>
      <c r="D425">
        <v>26</v>
      </c>
      <c r="G425">
        <v>20647</v>
      </c>
      <c r="I425">
        <v>16.11674</v>
      </c>
      <c r="J425">
        <v>17.13242</v>
      </c>
      <c r="K425">
        <v>15.82699</v>
      </c>
      <c r="L425">
        <v>17.428339999999999</v>
      </c>
    </row>
    <row r="426" spans="1:15" x14ac:dyDescent="0.25">
      <c r="A426" s="58" t="str">
        <f t="shared" si="6"/>
        <v>Other27</v>
      </c>
      <c r="B426" t="s">
        <v>260</v>
      </c>
      <c r="C426" t="s">
        <v>21</v>
      </c>
      <c r="D426">
        <v>27</v>
      </c>
      <c r="E426" t="s">
        <v>192</v>
      </c>
      <c r="F426" t="s">
        <v>185</v>
      </c>
      <c r="G426">
        <v>21005</v>
      </c>
      <c r="H426">
        <v>15.962870000000001</v>
      </c>
      <c r="I426">
        <v>16.121099999999998</v>
      </c>
      <c r="J426">
        <v>17.12809</v>
      </c>
      <c r="K426">
        <v>15.83381</v>
      </c>
      <c r="L426">
        <v>17.42144</v>
      </c>
      <c r="M426">
        <v>16.62547</v>
      </c>
      <c r="N426" t="s">
        <v>244</v>
      </c>
      <c r="O426" t="s">
        <v>243</v>
      </c>
    </row>
    <row r="427" spans="1:15" x14ac:dyDescent="0.25">
      <c r="A427" s="58" t="str">
        <f t="shared" si="6"/>
        <v>Other28</v>
      </c>
      <c r="B427" t="s">
        <v>260</v>
      </c>
      <c r="C427" t="s">
        <v>21</v>
      </c>
      <c r="D427">
        <v>28</v>
      </c>
      <c r="G427">
        <v>22667</v>
      </c>
      <c r="I427">
        <v>16.139970000000002</v>
      </c>
      <c r="J427">
        <v>17.10934</v>
      </c>
      <c r="K427">
        <v>15.863289999999999</v>
      </c>
      <c r="L427">
        <v>17.39162</v>
      </c>
    </row>
    <row r="428" spans="1:15" x14ac:dyDescent="0.25">
      <c r="A428" s="58" t="str">
        <f t="shared" si="6"/>
        <v>Other29</v>
      </c>
      <c r="B428" t="s">
        <v>260</v>
      </c>
      <c r="C428" t="s">
        <v>21</v>
      </c>
      <c r="D428">
        <v>29</v>
      </c>
      <c r="G428">
        <v>24687</v>
      </c>
      <c r="I428">
        <v>16.16029</v>
      </c>
      <c r="J428">
        <v>17.08915</v>
      </c>
      <c r="K428">
        <v>15.89508</v>
      </c>
      <c r="L428">
        <v>17.359539999999999</v>
      </c>
    </row>
    <row r="429" spans="1:15" x14ac:dyDescent="0.25">
      <c r="A429" s="58" t="str">
        <f t="shared" si="6"/>
        <v>Other30</v>
      </c>
      <c r="B429" t="s">
        <v>260</v>
      </c>
      <c r="C429" t="s">
        <v>21</v>
      </c>
      <c r="D429">
        <v>30</v>
      </c>
      <c r="E429" t="s">
        <v>194</v>
      </c>
      <c r="F429" t="s">
        <v>174</v>
      </c>
      <c r="G429">
        <v>24889</v>
      </c>
      <c r="H429">
        <v>16.364660000000001</v>
      </c>
      <c r="I429">
        <v>16.162189999999999</v>
      </c>
      <c r="J429">
        <v>17.08727</v>
      </c>
      <c r="K429">
        <v>15.89803</v>
      </c>
      <c r="L429">
        <v>17.356529999999999</v>
      </c>
      <c r="M429">
        <v>16.62547</v>
      </c>
      <c r="N429" t="s">
        <v>243</v>
      </c>
      <c r="O429" t="s">
        <v>243</v>
      </c>
    </row>
    <row r="430" spans="1:15" x14ac:dyDescent="0.25">
      <c r="A430" s="58" t="str">
        <f t="shared" si="6"/>
        <v>Other31</v>
      </c>
      <c r="B430" t="s">
        <v>260</v>
      </c>
      <c r="C430" t="s">
        <v>21</v>
      </c>
      <c r="D430">
        <v>31</v>
      </c>
      <c r="G430">
        <v>26707</v>
      </c>
      <c r="I430">
        <v>16.178260000000002</v>
      </c>
      <c r="J430">
        <v>17.071300000000001</v>
      </c>
      <c r="K430">
        <v>15.92315</v>
      </c>
      <c r="L430">
        <v>17.33117</v>
      </c>
    </row>
    <row r="431" spans="1:15" x14ac:dyDescent="0.25">
      <c r="A431" s="58" t="str">
        <f t="shared" si="6"/>
        <v>Other head and neck1</v>
      </c>
      <c r="B431" t="s">
        <v>260</v>
      </c>
      <c r="C431" t="s">
        <v>22</v>
      </c>
      <c r="D431">
        <v>1</v>
      </c>
      <c r="G431">
        <v>84</v>
      </c>
      <c r="I431">
        <v>48.265509999999999</v>
      </c>
      <c r="J431">
        <v>69.303219999999996</v>
      </c>
      <c r="K431">
        <v>42.075609999999998</v>
      </c>
      <c r="L431">
        <v>74.985820000000004</v>
      </c>
    </row>
    <row r="432" spans="1:15" x14ac:dyDescent="0.25">
      <c r="A432" s="58" t="str">
        <f t="shared" si="6"/>
        <v>Other head and neck2</v>
      </c>
      <c r="B432" t="s">
        <v>260</v>
      </c>
      <c r="C432" t="s">
        <v>22</v>
      </c>
      <c r="D432">
        <v>2</v>
      </c>
      <c r="E432" t="s">
        <v>189</v>
      </c>
      <c r="F432" t="s">
        <v>214</v>
      </c>
      <c r="G432">
        <v>87</v>
      </c>
      <c r="H432">
        <v>71.26437</v>
      </c>
      <c r="I432">
        <v>48.493690000000001</v>
      </c>
      <c r="J432">
        <v>69.133629999999997</v>
      </c>
      <c r="K432">
        <v>42.4666</v>
      </c>
      <c r="L432">
        <v>74.738730000000004</v>
      </c>
      <c r="M432">
        <v>59.497779999999999</v>
      </c>
      <c r="N432" t="s">
        <v>253</v>
      </c>
      <c r="O432" t="s">
        <v>243</v>
      </c>
    </row>
    <row r="433" spans="1:15" x14ac:dyDescent="0.25">
      <c r="A433" s="58" t="str">
        <f t="shared" si="6"/>
        <v>Other head and neck3</v>
      </c>
      <c r="B433" t="s">
        <v>260</v>
      </c>
      <c r="C433" t="s">
        <v>22</v>
      </c>
      <c r="D433">
        <v>3</v>
      </c>
      <c r="E433" t="s">
        <v>195</v>
      </c>
      <c r="F433" t="s">
        <v>181</v>
      </c>
      <c r="G433">
        <v>94</v>
      </c>
      <c r="H433">
        <v>64.893619999999999</v>
      </c>
      <c r="I433">
        <v>48.965719999999997</v>
      </c>
      <c r="J433">
        <v>68.816699999999997</v>
      </c>
      <c r="K433">
        <v>43.067390000000003</v>
      </c>
      <c r="L433">
        <v>74.260540000000006</v>
      </c>
      <c r="M433">
        <v>59.497779999999999</v>
      </c>
      <c r="N433" t="s">
        <v>243</v>
      </c>
      <c r="O433" t="s">
        <v>243</v>
      </c>
    </row>
    <row r="434" spans="1:15" x14ac:dyDescent="0.25">
      <c r="A434" s="58" t="str">
        <f t="shared" si="6"/>
        <v>Other head and neck4</v>
      </c>
      <c r="B434" t="s">
        <v>260</v>
      </c>
      <c r="C434" t="s">
        <v>22</v>
      </c>
      <c r="D434">
        <v>4</v>
      </c>
      <c r="E434" t="s">
        <v>196</v>
      </c>
      <c r="F434" t="s">
        <v>215</v>
      </c>
      <c r="G434">
        <v>101</v>
      </c>
      <c r="H434">
        <v>56.435639999999999</v>
      </c>
      <c r="I434">
        <v>49.337620000000001</v>
      </c>
      <c r="J434">
        <v>68.490260000000006</v>
      </c>
      <c r="K434">
        <v>43.705719999999999</v>
      </c>
      <c r="L434">
        <v>73.795770000000005</v>
      </c>
      <c r="M434">
        <v>59.497779999999999</v>
      </c>
      <c r="N434" t="s">
        <v>243</v>
      </c>
      <c r="O434" t="s">
        <v>243</v>
      </c>
    </row>
    <row r="435" spans="1:15" x14ac:dyDescent="0.25">
      <c r="A435" s="58" t="str">
        <f t="shared" si="6"/>
        <v>Other head and neck5</v>
      </c>
      <c r="B435" t="s">
        <v>260</v>
      </c>
      <c r="C435" t="s">
        <v>22</v>
      </c>
      <c r="D435">
        <v>5</v>
      </c>
      <c r="G435">
        <v>114</v>
      </c>
      <c r="I435">
        <v>49.985930000000003</v>
      </c>
      <c r="J435">
        <v>68.013149999999996</v>
      </c>
      <c r="K435">
        <v>44.6937</v>
      </c>
      <c r="L435">
        <v>72.970659999999995</v>
      </c>
    </row>
    <row r="436" spans="1:15" x14ac:dyDescent="0.25">
      <c r="A436" s="58" t="str">
        <f t="shared" si="6"/>
        <v>Other head and neck6</v>
      </c>
      <c r="B436" t="s">
        <v>260</v>
      </c>
      <c r="C436" t="s">
        <v>22</v>
      </c>
      <c r="D436">
        <v>6</v>
      </c>
      <c r="E436" t="s">
        <v>191</v>
      </c>
      <c r="F436" t="s">
        <v>245</v>
      </c>
      <c r="G436">
        <v>124</v>
      </c>
      <c r="H436">
        <v>65.322580000000002</v>
      </c>
      <c r="I436">
        <v>50.363219999999998</v>
      </c>
      <c r="J436">
        <v>67.65907</v>
      </c>
      <c r="K436">
        <v>45.297739999999997</v>
      </c>
      <c r="L436">
        <v>72.451229999999995</v>
      </c>
      <c r="M436">
        <v>59.497779999999999</v>
      </c>
      <c r="N436" t="s">
        <v>243</v>
      </c>
      <c r="O436" t="s">
        <v>243</v>
      </c>
    </row>
    <row r="437" spans="1:15" x14ac:dyDescent="0.25">
      <c r="A437" s="58" t="str">
        <f t="shared" si="6"/>
        <v>Other head and neck7</v>
      </c>
      <c r="B437" t="s">
        <v>260</v>
      </c>
      <c r="C437" t="s">
        <v>22</v>
      </c>
      <c r="D437">
        <v>7</v>
      </c>
      <c r="E437" t="s">
        <v>203</v>
      </c>
      <c r="F437" t="s">
        <v>216</v>
      </c>
      <c r="G437">
        <v>129</v>
      </c>
      <c r="H437">
        <v>60.465110000000003</v>
      </c>
      <c r="I437">
        <v>50.560890000000001</v>
      </c>
      <c r="J437">
        <v>67.504450000000006</v>
      </c>
      <c r="K437">
        <v>45.589700000000001</v>
      </c>
      <c r="L437">
        <v>72.201359999999994</v>
      </c>
      <c r="M437">
        <v>59.497779999999999</v>
      </c>
      <c r="N437" t="s">
        <v>243</v>
      </c>
      <c r="O437" t="s">
        <v>243</v>
      </c>
    </row>
    <row r="438" spans="1:15" x14ac:dyDescent="0.25">
      <c r="A438" s="58" t="str">
        <f t="shared" si="6"/>
        <v>Other head and neck8</v>
      </c>
      <c r="B438" t="s">
        <v>260</v>
      </c>
      <c r="C438" t="s">
        <v>22</v>
      </c>
      <c r="D438">
        <v>8</v>
      </c>
      <c r="E438" t="s">
        <v>198</v>
      </c>
      <c r="F438" t="s">
        <v>183</v>
      </c>
      <c r="G438">
        <v>130</v>
      </c>
      <c r="H438">
        <v>50</v>
      </c>
      <c r="I438">
        <v>50.599550000000001</v>
      </c>
      <c r="J438">
        <v>67.493319999999997</v>
      </c>
      <c r="K438">
        <v>45.626690000000004</v>
      </c>
      <c r="L438">
        <v>72.168170000000003</v>
      </c>
      <c r="M438">
        <v>59.497779999999999</v>
      </c>
      <c r="N438" t="s">
        <v>244</v>
      </c>
      <c r="O438" t="s">
        <v>243</v>
      </c>
    </row>
    <row r="439" spans="1:15" x14ac:dyDescent="0.25">
      <c r="A439" s="58" t="str">
        <f t="shared" si="6"/>
        <v>Other head and neck9</v>
      </c>
      <c r="B439" t="s">
        <v>260</v>
      </c>
      <c r="C439" t="s">
        <v>22</v>
      </c>
      <c r="D439">
        <v>9</v>
      </c>
      <c r="E439" t="s">
        <v>199</v>
      </c>
      <c r="F439" t="s">
        <v>179</v>
      </c>
      <c r="G439">
        <v>132</v>
      </c>
      <c r="H439">
        <v>68.939390000000003</v>
      </c>
      <c r="I439">
        <v>50.680950000000003</v>
      </c>
      <c r="J439">
        <v>67.411439999999999</v>
      </c>
      <c r="K439">
        <v>45.733519999999999</v>
      </c>
      <c r="L439">
        <v>72.06147</v>
      </c>
      <c r="M439">
        <v>59.497779999999999</v>
      </c>
      <c r="N439" t="s">
        <v>253</v>
      </c>
      <c r="O439" t="s">
        <v>243</v>
      </c>
    </row>
    <row r="440" spans="1:15" x14ac:dyDescent="0.25">
      <c r="A440" s="58" t="str">
        <f t="shared" si="6"/>
        <v>Other head and neck10</v>
      </c>
      <c r="B440" t="s">
        <v>260</v>
      </c>
      <c r="C440" t="s">
        <v>22</v>
      </c>
      <c r="D440">
        <v>10</v>
      </c>
      <c r="G440">
        <v>144</v>
      </c>
      <c r="I440">
        <v>51.05556</v>
      </c>
      <c r="J440">
        <v>67.119060000000005</v>
      </c>
      <c r="K440">
        <v>46.353520000000003</v>
      </c>
      <c r="L440">
        <v>71.539990000000003</v>
      </c>
    </row>
    <row r="441" spans="1:15" x14ac:dyDescent="0.25">
      <c r="A441" s="58" t="str">
        <f t="shared" si="6"/>
        <v>Other head and neck11</v>
      </c>
      <c r="B441" t="s">
        <v>260</v>
      </c>
      <c r="C441" t="s">
        <v>22</v>
      </c>
      <c r="D441">
        <v>11</v>
      </c>
      <c r="E441" t="s">
        <v>188</v>
      </c>
      <c r="F441" t="s">
        <v>300</v>
      </c>
      <c r="G441">
        <v>150</v>
      </c>
      <c r="H441">
        <v>56</v>
      </c>
      <c r="I441">
        <v>51.250450000000001</v>
      </c>
      <c r="J441">
        <v>66.974239999999995</v>
      </c>
      <c r="K441">
        <v>46.655090000000001</v>
      </c>
      <c r="L441">
        <v>71.313270000000003</v>
      </c>
      <c r="M441">
        <v>59.497779999999999</v>
      </c>
      <c r="N441" t="s">
        <v>243</v>
      </c>
      <c r="O441" t="s">
        <v>243</v>
      </c>
    </row>
    <row r="442" spans="1:15" x14ac:dyDescent="0.25">
      <c r="A442" s="58" t="str">
        <f t="shared" si="6"/>
        <v>Other head and neck12</v>
      </c>
      <c r="B442" t="s">
        <v>260</v>
      </c>
      <c r="C442" t="s">
        <v>22</v>
      </c>
      <c r="D442">
        <v>12</v>
      </c>
      <c r="E442" t="s">
        <v>201</v>
      </c>
      <c r="F442" t="s">
        <v>184</v>
      </c>
      <c r="G442">
        <v>154</v>
      </c>
      <c r="H442">
        <v>53.896099999999997</v>
      </c>
      <c r="I442">
        <v>51.363939999999999</v>
      </c>
      <c r="J442">
        <v>66.859089999999995</v>
      </c>
      <c r="K442">
        <v>46.814869999999999</v>
      </c>
      <c r="L442">
        <v>71.201669999999993</v>
      </c>
      <c r="M442">
        <v>59.497779999999999</v>
      </c>
      <c r="N442" t="s">
        <v>243</v>
      </c>
      <c r="O442" t="s">
        <v>243</v>
      </c>
    </row>
    <row r="443" spans="1:15" x14ac:dyDescent="0.25">
      <c r="A443" s="58" t="str">
        <f t="shared" si="6"/>
        <v>Other head and neck13</v>
      </c>
      <c r="B443" t="s">
        <v>260</v>
      </c>
      <c r="C443" t="s">
        <v>22</v>
      </c>
      <c r="D443">
        <v>13</v>
      </c>
      <c r="E443" t="s">
        <v>190</v>
      </c>
      <c r="F443" t="s">
        <v>213</v>
      </c>
      <c r="G443">
        <v>158</v>
      </c>
      <c r="H443">
        <v>57.594940000000001</v>
      </c>
      <c r="I443">
        <v>51.460140000000003</v>
      </c>
      <c r="J443">
        <v>66.791979999999995</v>
      </c>
      <c r="K443">
        <v>46.968719999999998</v>
      </c>
      <c r="L443">
        <v>71.049539999999993</v>
      </c>
      <c r="M443">
        <v>59.497779999999999</v>
      </c>
      <c r="N443" t="s">
        <v>243</v>
      </c>
      <c r="O443" t="s">
        <v>243</v>
      </c>
    </row>
    <row r="444" spans="1:15" x14ac:dyDescent="0.25">
      <c r="A444" s="58" t="str">
        <f t="shared" si="6"/>
        <v>Other head and neck14</v>
      </c>
      <c r="B444" t="s">
        <v>260</v>
      </c>
      <c r="C444" t="s">
        <v>22</v>
      </c>
      <c r="D444">
        <v>14</v>
      </c>
      <c r="E444" t="s">
        <v>197</v>
      </c>
      <c r="F444" t="s">
        <v>221</v>
      </c>
      <c r="G444">
        <v>170</v>
      </c>
      <c r="H444">
        <v>51.176470000000002</v>
      </c>
      <c r="I444">
        <v>51.779710000000001</v>
      </c>
      <c r="J444">
        <v>66.52637</v>
      </c>
      <c r="K444">
        <v>47.427959999999999</v>
      </c>
      <c r="L444">
        <v>70.637090000000001</v>
      </c>
      <c r="M444">
        <v>59.497779999999999</v>
      </c>
      <c r="N444" t="s">
        <v>244</v>
      </c>
      <c r="O444" t="s">
        <v>243</v>
      </c>
    </row>
    <row r="445" spans="1:15" x14ac:dyDescent="0.25">
      <c r="A445" s="58" t="str">
        <f t="shared" si="6"/>
        <v>Other head and neck15</v>
      </c>
      <c r="B445" t="s">
        <v>260</v>
      </c>
      <c r="C445" t="s">
        <v>22</v>
      </c>
      <c r="D445">
        <v>15</v>
      </c>
      <c r="G445">
        <v>174</v>
      </c>
      <c r="I445">
        <v>51.858989999999999</v>
      </c>
      <c r="J445">
        <v>66.462680000000006</v>
      </c>
      <c r="K445">
        <v>47.582140000000003</v>
      </c>
      <c r="L445">
        <v>70.534719999999993</v>
      </c>
    </row>
    <row r="446" spans="1:15" x14ac:dyDescent="0.25">
      <c r="A446" s="58" t="str">
        <f t="shared" si="6"/>
        <v>Other head and neck16</v>
      </c>
      <c r="B446" t="s">
        <v>260</v>
      </c>
      <c r="C446" t="s">
        <v>22</v>
      </c>
      <c r="D446">
        <v>16</v>
      </c>
      <c r="E446" t="s">
        <v>205</v>
      </c>
      <c r="F446" t="s">
        <v>303</v>
      </c>
      <c r="G446">
        <v>174</v>
      </c>
      <c r="H446">
        <v>63.218389999999999</v>
      </c>
      <c r="I446">
        <v>51.858989999999999</v>
      </c>
      <c r="J446">
        <v>66.462680000000006</v>
      </c>
      <c r="K446">
        <v>47.582140000000003</v>
      </c>
      <c r="L446">
        <v>70.534719999999993</v>
      </c>
      <c r="M446">
        <v>59.497779999999999</v>
      </c>
      <c r="N446" t="s">
        <v>243</v>
      </c>
      <c r="O446" t="s">
        <v>243</v>
      </c>
    </row>
    <row r="447" spans="1:15" x14ac:dyDescent="0.25">
      <c r="A447" s="58" t="str">
        <f t="shared" si="6"/>
        <v>Other head and neck17</v>
      </c>
      <c r="B447" t="s">
        <v>260</v>
      </c>
      <c r="C447" t="s">
        <v>22</v>
      </c>
      <c r="D447">
        <v>17</v>
      </c>
      <c r="E447" t="s">
        <v>204</v>
      </c>
      <c r="F447" t="s">
        <v>207</v>
      </c>
      <c r="G447">
        <v>177</v>
      </c>
      <c r="H447">
        <v>63.841810000000002</v>
      </c>
      <c r="I447">
        <v>51.93741</v>
      </c>
      <c r="J447">
        <v>66.40746</v>
      </c>
      <c r="K447">
        <v>47.674750000000003</v>
      </c>
      <c r="L447">
        <v>70.446920000000006</v>
      </c>
      <c r="M447">
        <v>59.497779999999999</v>
      </c>
      <c r="N447" t="s">
        <v>243</v>
      </c>
      <c r="O447" t="s">
        <v>243</v>
      </c>
    </row>
    <row r="448" spans="1:15" x14ac:dyDescent="0.25">
      <c r="A448" s="58" t="str">
        <f t="shared" si="6"/>
        <v>Other head and neck18</v>
      </c>
      <c r="B448" t="s">
        <v>260</v>
      </c>
      <c r="C448" t="s">
        <v>22</v>
      </c>
      <c r="D448">
        <v>18</v>
      </c>
      <c r="E448" t="s">
        <v>206</v>
      </c>
      <c r="F448" t="s">
        <v>304</v>
      </c>
      <c r="G448">
        <v>193</v>
      </c>
      <c r="H448">
        <v>64.248699999999999</v>
      </c>
      <c r="I448">
        <v>52.267719999999997</v>
      </c>
      <c r="J448">
        <v>66.126649999999998</v>
      </c>
      <c r="K448">
        <v>48.213520000000003</v>
      </c>
      <c r="L448">
        <v>69.981560000000002</v>
      </c>
      <c r="M448">
        <v>59.497779999999999</v>
      </c>
      <c r="N448" t="s">
        <v>243</v>
      </c>
      <c r="O448" t="s">
        <v>243</v>
      </c>
    </row>
    <row r="449" spans="1:15" x14ac:dyDescent="0.25">
      <c r="A449" s="58" t="str">
        <f t="shared" si="6"/>
        <v>Other head and neck19</v>
      </c>
      <c r="B449" t="s">
        <v>260</v>
      </c>
      <c r="C449" t="s">
        <v>22</v>
      </c>
      <c r="D449">
        <v>19</v>
      </c>
      <c r="E449" t="s">
        <v>200</v>
      </c>
      <c r="F449" t="s">
        <v>220</v>
      </c>
      <c r="G449">
        <v>194</v>
      </c>
      <c r="H449">
        <v>57.216500000000003</v>
      </c>
      <c r="I449">
        <v>52.276710000000001</v>
      </c>
      <c r="J449">
        <v>66.105770000000007</v>
      </c>
      <c r="K449">
        <v>48.222079999999998</v>
      </c>
      <c r="L449">
        <v>69.973500000000001</v>
      </c>
      <c r="M449">
        <v>59.497779999999999</v>
      </c>
      <c r="N449" t="s">
        <v>243</v>
      </c>
      <c r="O449" t="s">
        <v>243</v>
      </c>
    </row>
    <row r="450" spans="1:15" x14ac:dyDescent="0.25">
      <c r="A450" s="58" t="str">
        <f t="shared" ref="A450:A513" si="7">CONCATENATE(C450,D450)</f>
        <v>Other head and neck20</v>
      </c>
      <c r="B450" t="s">
        <v>260</v>
      </c>
      <c r="C450" t="s">
        <v>22</v>
      </c>
      <c r="D450">
        <v>20</v>
      </c>
      <c r="G450">
        <v>204</v>
      </c>
      <c r="I450">
        <v>52.476759999999999</v>
      </c>
      <c r="J450">
        <v>65.953850000000003</v>
      </c>
      <c r="K450">
        <v>48.535269999999997</v>
      </c>
      <c r="L450">
        <v>69.719819999999999</v>
      </c>
    </row>
    <row r="451" spans="1:15" x14ac:dyDescent="0.25">
      <c r="A451" s="58" t="str">
        <f t="shared" si="7"/>
        <v>Other head and neck21</v>
      </c>
      <c r="B451" t="s">
        <v>260</v>
      </c>
      <c r="C451" t="s">
        <v>22</v>
      </c>
      <c r="D451">
        <v>21</v>
      </c>
      <c r="G451">
        <v>234</v>
      </c>
      <c r="I451">
        <v>52.958869999999997</v>
      </c>
      <c r="J451">
        <v>65.541439999999994</v>
      </c>
      <c r="K451">
        <v>49.264069999999997</v>
      </c>
      <c r="L451">
        <v>69.074870000000004</v>
      </c>
    </row>
    <row r="452" spans="1:15" x14ac:dyDescent="0.25">
      <c r="A452" s="58" t="str">
        <f t="shared" si="7"/>
        <v>Other head and neck22</v>
      </c>
      <c r="B452" t="s">
        <v>260</v>
      </c>
      <c r="C452" t="s">
        <v>22</v>
      </c>
      <c r="D452">
        <v>22</v>
      </c>
      <c r="E452" t="s">
        <v>202</v>
      </c>
      <c r="F452" t="s">
        <v>219</v>
      </c>
      <c r="G452">
        <v>257</v>
      </c>
      <c r="H452">
        <v>54.863810000000001</v>
      </c>
      <c r="I452">
        <v>53.268149999999999</v>
      </c>
      <c r="J452">
        <v>65.273390000000006</v>
      </c>
      <c r="K452">
        <v>49.754010000000001</v>
      </c>
      <c r="L452">
        <v>68.651750000000007</v>
      </c>
      <c r="M452">
        <v>59.497779999999999</v>
      </c>
      <c r="N452" t="s">
        <v>243</v>
      </c>
      <c r="O452" t="s">
        <v>243</v>
      </c>
    </row>
    <row r="453" spans="1:15" x14ac:dyDescent="0.25">
      <c r="A453" s="58" t="str">
        <f t="shared" si="7"/>
        <v>Other head and neck23</v>
      </c>
      <c r="B453" t="s">
        <v>260</v>
      </c>
      <c r="C453" t="s">
        <v>22</v>
      </c>
      <c r="D453">
        <v>23</v>
      </c>
      <c r="G453">
        <v>264</v>
      </c>
      <c r="I453">
        <v>53.35266</v>
      </c>
      <c r="J453">
        <v>65.194739999999996</v>
      </c>
      <c r="K453">
        <v>49.880189999999999</v>
      </c>
      <c r="L453">
        <v>68.522989999999993</v>
      </c>
    </row>
    <row r="454" spans="1:15" x14ac:dyDescent="0.25">
      <c r="A454" s="58" t="str">
        <f t="shared" si="7"/>
        <v>Other head and neck24</v>
      </c>
      <c r="B454" t="s">
        <v>260</v>
      </c>
      <c r="C454" t="s">
        <v>22</v>
      </c>
      <c r="D454">
        <v>24</v>
      </c>
      <c r="E454" t="s">
        <v>193</v>
      </c>
      <c r="F454" t="s">
        <v>173</v>
      </c>
      <c r="G454">
        <v>280</v>
      </c>
      <c r="H454">
        <v>63.571429999999999</v>
      </c>
      <c r="I454">
        <v>53.538910000000001</v>
      </c>
      <c r="J454">
        <v>65.035449999999997</v>
      </c>
      <c r="K454">
        <v>50.163809999999998</v>
      </c>
      <c r="L454">
        <v>68.272570000000002</v>
      </c>
      <c r="M454">
        <v>59.497779999999999</v>
      </c>
      <c r="N454" t="s">
        <v>243</v>
      </c>
      <c r="O454" t="s">
        <v>243</v>
      </c>
    </row>
    <row r="455" spans="1:15" x14ac:dyDescent="0.25">
      <c r="A455" s="58" t="str">
        <f t="shared" si="7"/>
        <v>Other head and neck25</v>
      </c>
      <c r="B455" t="s">
        <v>260</v>
      </c>
      <c r="C455" t="s">
        <v>22</v>
      </c>
      <c r="D455">
        <v>25</v>
      </c>
      <c r="G455">
        <v>294</v>
      </c>
      <c r="I455">
        <v>53.685290000000002</v>
      </c>
      <c r="J455">
        <v>64.909379999999999</v>
      </c>
      <c r="K455">
        <v>50.40063</v>
      </c>
      <c r="L455">
        <v>68.066180000000003</v>
      </c>
    </row>
    <row r="456" spans="1:15" x14ac:dyDescent="0.25">
      <c r="A456" s="58" t="str">
        <f t="shared" si="7"/>
        <v>Other head and neck26</v>
      </c>
      <c r="B456" t="s">
        <v>260</v>
      </c>
      <c r="C456" t="s">
        <v>22</v>
      </c>
      <c r="D456">
        <v>26</v>
      </c>
      <c r="E456" t="s">
        <v>194</v>
      </c>
      <c r="F456" t="s">
        <v>174</v>
      </c>
      <c r="G456">
        <v>317</v>
      </c>
      <c r="H456">
        <v>64.037859999999995</v>
      </c>
      <c r="I456">
        <v>53.908679999999997</v>
      </c>
      <c r="J456">
        <v>64.715630000000004</v>
      </c>
      <c r="K456">
        <v>50.748280000000001</v>
      </c>
      <c r="L456">
        <v>67.763990000000007</v>
      </c>
      <c r="M456">
        <v>59.497779999999999</v>
      </c>
      <c r="N456" t="s">
        <v>243</v>
      </c>
      <c r="O456" t="s">
        <v>243</v>
      </c>
    </row>
    <row r="457" spans="1:15" x14ac:dyDescent="0.25">
      <c r="A457" s="58" t="str">
        <f t="shared" si="7"/>
        <v>Other head and neck27</v>
      </c>
      <c r="B457" t="s">
        <v>260</v>
      </c>
      <c r="C457" t="s">
        <v>22</v>
      </c>
      <c r="D457">
        <v>27</v>
      </c>
      <c r="G457">
        <v>324</v>
      </c>
      <c r="I457">
        <v>53.970730000000003</v>
      </c>
      <c r="J457">
        <v>64.665400000000005</v>
      </c>
      <c r="K457">
        <v>50.841009999999997</v>
      </c>
      <c r="L457">
        <v>67.678629999999998</v>
      </c>
    </row>
    <row r="458" spans="1:15" x14ac:dyDescent="0.25">
      <c r="A458" s="58" t="str">
        <f t="shared" si="7"/>
        <v>Other head and neck28</v>
      </c>
      <c r="B458" t="s">
        <v>260</v>
      </c>
      <c r="C458" t="s">
        <v>22</v>
      </c>
      <c r="D458">
        <v>28</v>
      </c>
      <c r="G458">
        <v>354</v>
      </c>
      <c r="I458">
        <v>54.219270000000002</v>
      </c>
      <c r="J458">
        <v>64.444559999999996</v>
      </c>
      <c r="K458">
        <v>51.223309999999998</v>
      </c>
      <c r="L458">
        <v>67.336619999999996</v>
      </c>
    </row>
    <row r="459" spans="1:15" x14ac:dyDescent="0.25">
      <c r="A459" s="58" t="str">
        <f t="shared" si="7"/>
        <v>Other head and neck29</v>
      </c>
      <c r="B459" t="s">
        <v>260</v>
      </c>
      <c r="C459" t="s">
        <v>22</v>
      </c>
      <c r="D459">
        <v>29</v>
      </c>
      <c r="E459" t="s">
        <v>192</v>
      </c>
      <c r="F459" t="s">
        <v>185</v>
      </c>
      <c r="G459">
        <v>364</v>
      </c>
      <c r="H459">
        <v>53.296700000000001</v>
      </c>
      <c r="I459">
        <v>54.289459999999998</v>
      </c>
      <c r="J459">
        <v>64.381680000000003</v>
      </c>
      <c r="K459">
        <v>51.347180000000002</v>
      </c>
      <c r="L459">
        <v>67.23057</v>
      </c>
      <c r="M459">
        <v>59.497779999999999</v>
      </c>
      <c r="N459" t="s">
        <v>244</v>
      </c>
      <c r="O459" t="s">
        <v>243</v>
      </c>
    </row>
    <row r="460" spans="1:15" x14ac:dyDescent="0.25">
      <c r="A460" s="58" t="str">
        <f t="shared" si="7"/>
        <v>Other head and neck30</v>
      </c>
      <c r="B460" t="s">
        <v>260</v>
      </c>
      <c r="C460" t="s">
        <v>22</v>
      </c>
      <c r="D460">
        <v>30</v>
      </c>
      <c r="G460">
        <v>384</v>
      </c>
      <c r="I460">
        <v>54.436439999999997</v>
      </c>
      <c r="J460">
        <v>64.256060000000005</v>
      </c>
      <c r="K460">
        <v>51.56926</v>
      </c>
      <c r="L460">
        <v>67.0334</v>
      </c>
    </row>
    <row r="461" spans="1:15" x14ac:dyDescent="0.25">
      <c r="A461" s="58" t="str">
        <f t="shared" si="7"/>
        <v>Ovary1</v>
      </c>
      <c r="B461" t="s">
        <v>260</v>
      </c>
      <c r="C461" t="s">
        <v>8</v>
      </c>
      <c r="D461">
        <v>1</v>
      </c>
      <c r="G461">
        <v>416</v>
      </c>
      <c r="I461">
        <v>0.51881259999999996</v>
      </c>
      <c r="J461">
        <v>3.0804070000000001</v>
      </c>
      <c r="K461">
        <v>3.10806E-2</v>
      </c>
      <c r="L461">
        <v>4.0263450000000001</v>
      </c>
    </row>
    <row r="462" spans="1:15" x14ac:dyDescent="0.25">
      <c r="A462" s="58" t="str">
        <f t="shared" si="7"/>
        <v>Ovary2</v>
      </c>
      <c r="B462" t="s">
        <v>260</v>
      </c>
      <c r="C462" t="s">
        <v>8</v>
      </c>
      <c r="D462">
        <v>2</v>
      </c>
      <c r="E462" t="s">
        <v>195</v>
      </c>
      <c r="F462" t="s">
        <v>181</v>
      </c>
      <c r="G462">
        <v>437</v>
      </c>
      <c r="H462">
        <v>1.3729979999999999</v>
      </c>
      <c r="I462">
        <v>0.54141349999999999</v>
      </c>
      <c r="J462">
        <v>3.0528400000000002</v>
      </c>
      <c r="K462">
        <v>5.4609600000000001E-2</v>
      </c>
      <c r="L462">
        <v>3.9669940000000001</v>
      </c>
      <c r="M462">
        <v>1.80951</v>
      </c>
      <c r="N462" t="s">
        <v>243</v>
      </c>
      <c r="O462" t="s">
        <v>243</v>
      </c>
    </row>
    <row r="463" spans="1:15" x14ac:dyDescent="0.25">
      <c r="A463" s="58" t="str">
        <f t="shared" si="7"/>
        <v>Ovary3</v>
      </c>
      <c r="B463" t="s">
        <v>260</v>
      </c>
      <c r="C463" t="s">
        <v>8</v>
      </c>
      <c r="D463">
        <v>3</v>
      </c>
      <c r="E463" t="s">
        <v>189</v>
      </c>
      <c r="F463" t="s">
        <v>214</v>
      </c>
      <c r="G463">
        <v>574</v>
      </c>
      <c r="H463">
        <v>1.045296</v>
      </c>
      <c r="I463">
        <v>0.71477869999999999</v>
      </c>
      <c r="J463">
        <v>2.8961749999999999</v>
      </c>
      <c r="K463">
        <v>0.24932860000000001</v>
      </c>
      <c r="L463">
        <v>3.6588609999999999</v>
      </c>
      <c r="M463">
        <v>1.80951</v>
      </c>
      <c r="N463" t="s">
        <v>243</v>
      </c>
      <c r="O463" t="s">
        <v>243</v>
      </c>
    </row>
    <row r="464" spans="1:15" x14ac:dyDescent="0.25">
      <c r="A464" s="58" t="str">
        <f t="shared" si="7"/>
        <v>Ovary4</v>
      </c>
      <c r="B464" t="s">
        <v>260</v>
      </c>
      <c r="C464" t="s">
        <v>8</v>
      </c>
      <c r="D464">
        <v>4</v>
      </c>
      <c r="G464">
        <v>626</v>
      </c>
      <c r="I464">
        <v>0.75713070000000005</v>
      </c>
      <c r="J464">
        <v>2.8467250000000002</v>
      </c>
      <c r="K464">
        <v>0.3277603</v>
      </c>
      <c r="L464">
        <v>3.5901190000000001</v>
      </c>
    </row>
    <row r="465" spans="1:15" x14ac:dyDescent="0.25">
      <c r="A465" s="58" t="str">
        <f t="shared" si="7"/>
        <v>Ovary5</v>
      </c>
      <c r="B465" t="s">
        <v>260</v>
      </c>
      <c r="C465" t="s">
        <v>8</v>
      </c>
      <c r="D465">
        <v>5</v>
      </c>
      <c r="E465" t="s">
        <v>203</v>
      </c>
      <c r="F465" t="s">
        <v>216</v>
      </c>
      <c r="G465">
        <v>651</v>
      </c>
      <c r="H465">
        <v>1.3824879999999999</v>
      </c>
      <c r="I465">
        <v>0.78213759999999999</v>
      </c>
      <c r="J465">
        <v>2.8297629999999998</v>
      </c>
      <c r="K465">
        <v>0.33973140000000002</v>
      </c>
      <c r="L465">
        <v>3.5420799999999999</v>
      </c>
      <c r="M465">
        <v>1.80951</v>
      </c>
      <c r="N465" t="s">
        <v>243</v>
      </c>
      <c r="O465" t="s">
        <v>243</v>
      </c>
    </row>
    <row r="466" spans="1:15" x14ac:dyDescent="0.25">
      <c r="A466" s="58" t="str">
        <f t="shared" si="7"/>
        <v>Ovary6</v>
      </c>
      <c r="B466" t="s">
        <v>260</v>
      </c>
      <c r="C466" t="s">
        <v>8</v>
      </c>
      <c r="D466">
        <v>6</v>
      </c>
      <c r="E466" t="s">
        <v>191</v>
      </c>
      <c r="F466" t="s">
        <v>245</v>
      </c>
      <c r="G466">
        <v>708</v>
      </c>
      <c r="H466">
        <v>1.1299429999999999</v>
      </c>
      <c r="I466">
        <v>0.82259389999999999</v>
      </c>
      <c r="J466">
        <v>2.7868560000000002</v>
      </c>
      <c r="K466">
        <v>0.40238059999999998</v>
      </c>
      <c r="L466">
        <v>3.476683</v>
      </c>
      <c r="M466">
        <v>1.80951</v>
      </c>
      <c r="N466" t="s">
        <v>243</v>
      </c>
      <c r="O466" t="s">
        <v>243</v>
      </c>
    </row>
    <row r="467" spans="1:15" x14ac:dyDescent="0.25">
      <c r="A467" s="58" t="str">
        <f t="shared" si="7"/>
        <v>Ovary7</v>
      </c>
      <c r="B467" t="s">
        <v>260</v>
      </c>
      <c r="C467" t="s">
        <v>8</v>
      </c>
      <c r="D467">
        <v>7</v>
      </c>
      <c r="E467" t="s">
        <v>196</v>
      </c>
      <c r="F467" t="s">
        <v>215</v>
      </c>
      <c r="G467">
        <v>712</v>
      </c>
      <c r="H467">
        <v>1.2640450000000001</v>
      </c>
      <c r="I467">
        <v>0.82740440000000004</v>
      </c>
      <c r="J467">
        <v>2.782632</v>
      </c>
      <c r="K467">
        <v>0.40942469999999997</v>
      </c>
      <c r="L467">
        <v>3.4705509999999999</v>
      </c>
      <c r="M467">
        <v>1.80951</v>
      </c>
      <c r="N467" t="s">
        <v>243</v>
      </c>
      <c r="O467" t="s">
        <v>243</v>
      </c>
    </row>
    <row r="468" spans="1:15" x14ac:dyDescent="0.25">
      <c r="A468" s="58" t="str">
        <f t="shared" si="7"/>
        <v>Ovary8</v>
      </c>
      <c r="B468" t="s">
        <v>260</v>
      </c>
      <c r="C468" t="s">
        <v>8</v>
      </c>
      <c r="D468">
        <v>8</v>
      </c>
      <c r="E468" t="s">
        <v>198</v>
      </c>
      <c r="F468" t="s">
        <v>183</v>
      </c>
      <c r="G468">
        <v>808</v>
      </c>
      <c r="H468">
        <v>1.608911</v>
      </c>
      <c r="I468">
        <v>0.88554290000000002</v>
      </c>
      <c r="J468">
        <v>2.7194579999999999</v>
      </c>
      <c r="K468">
        <v>0.48592099999999999</v>
      </c>
      <c r="L468">
        <v>3.3568850000000001</v>
      </c>
      <c r="M468">
        <v>1.80951</v>
      </c>
      <c r="N468" t="s">
        <v>243</v>
      </c>
      <c r="O468" t="s">
        <v>243</v>
      </c>
    </row>
    <row r="469" spans="1:15" x14ac:dyDescent="0.25">
      <c r="A469" s="58" t="str">
        <f t="shared" si="7"/>
        <v>Ovary9</v>
      </c>
      <c r="B469" t="s">
        <v>260</v>
      </c>
      <c r="C469" t="s">
        <v>8</v>
      </c>
      <c r="D469">
        <v>9</v>
      </c>
      <c r="E469" t="s">
        <v>205</v>
      </c>
      <c r="F469" t="s">
        <v>303</v>
      </c>
      <c r="G469">
        <v>832</v>
      </c>
      <c r="H469">
        <v>6.25</v>
      </c>
      <c r="I469">
        <v>0.89528730000000001</v>
      </c>
      <c r="J469">
        <v>2.7124220000000001</v>
      </c>
      <c r="K469">
        <v>0.4970735</v>
      </c>
      <c r="L469">
        <v>3.3372860000000002</v>
      </c>
      <c r="M469">
        <v>1.80951</v>
      </c>
      <c r="N469" t="s">
        <v>253</v>
      </c>
      <c r="O469" t="s">
        <v>253</v>
      </c>
    </row>
    <row r="470" spans="1:15" x14ac:dyDescent="0.25">
      <c r="A470" s="58" t="str">
        <f t="shared" si="7"/>
        <v>Ovary10</v>
      </c>
      <c r="B470" t="s">
        <v>260</v>
      </c>
      <c r="C470" t="s">
        <v>8</v>
      </c>
      <c r="D470">
        <v>10</v>
      </c>
      <c r="G470">
        <v>836</v>
      </c>
      <c r="I470">
        <v>0.89753570000000005</v>
      </c>
      <c r="J470">
        <v>2.7098629999999999</v>
      </c>
      <c r="K470">
        <v>0.4984305</v>
      </c>
      <c r="L470">
        <v>3.3313609999999998</v>
      </c>
    </row>
    <row r="471" spans="1:15" x14ac:dyDescent="0.25">
      <c r="A471" s="58" t="str">
        <f t="shared" si="7"/>
        <v>Ovary11</v>
      </c>
      <c r="B471" t="s">
        <v>260</v>
      </c>
      <c r="C471" t="s">
        <v>8</v>
      </c>
      <c r="D471">
        <v>11</v>
      </c>
      <c r="E471" t="s">
        <v>199</v>
      </c>
      <c r="F471" t="s">
        <v>179</v>
      </c>
      <c r="G471">
        <v>857</v>
      </c>
      <c r="H471">
        <v>2.5670950000000001</v>
      </c>
      <c r="I471">
        <v>0.91274409999999995</v>
      </c>
      <c r="J471">
        <v>2.694658</v>
      </c>
      <c r="K471">
        <v>0.50840160000000001</v>
      </c>
      <c r="L471">
        <v>3.3146749999999998</v>
      </c>
      <c r="M471">
        <v>1.80951</v>
      </c>
      <c r="N471" t="s">
        <v>243</v>
      </c>
      <c r="O471" t="s">
        <v>243</v>
      </c>
    </row>
    <row r="472" spans="1:15" x14ac:dyDescent="0.25">
      <c r="A472" s="58" t="str">
        <f t="shared" si="7"/>
        <v>Ovary12</v>
      </c>
      <c r="B472" t="s">
        <v>260</v>
      </c>
      <c r="C472" t="s">
        <v>8</v>
      </c>
      <c r="D472">
        <v>12</v>
      </c>
      <c r="E472" t="s">
        <v>188</v>
      </c>
      <c r="F472" t="s">
        <v>300</v>
      </c>
      <c r="G472">
        <v>876</v>
      </c>
      <c r="H472">
        <v>0.913242</v>
      </c>
      <c r="I472">
        <v>0.92389270000000001</v>
      </c>
      <c r="J472">
        <v>2.6894840000000002</v>
      </c>
      <c r="K472">
        <v>0.52231399999999994</v>
      </c>
      <c r="L472">
        <v>3.2939959999999999</v>
      </c>
      <c r="M472">
        <v>1.80951</v>
      </c>
      <c r="N472" t="s">
        <v>244</v>
      </c>
      <c r="O472" t="s">
        <v>243</v>
      </c>
    </row>
    <row r="473" spans="1:15" x14ac:dyDescent="0.25">
      <c r="A473" s="58" t="str">
        <f t="shared" si="7"/>
        <v>Ovary13</v>
      </c>
      <c r="B473" t="s">
        <v>260</v>
      </c>
      <c r="C473" t="s">
        <v>8</v>
      </c>
      <c r="D473">
        <v>13</v>
      </c>
      <c r="E473" t="s">
        <v>206</v>
      </c>
      <c r="F473" t="s">
        <v>304</v>
      </c>
      <c r="G473">
        <v>994</v>
      </c>
      <c r="H473">
        <v>0.90543260000000003</v>
      </c>
      <c r="I473">
        <v>0.97528269999999995</v>
      </c>
      <c r="J473">
        <v>2.6332089999999999</v>
      </c>
      <c r="K473">
        <v>0.60497599999999996</v>
      </c>
      <c r="L473">
        <v>3.1992060000000002</v>
      </c>
      <c r="M473">
        <v>1.80951</v>
      </c>
      <c r="N473" t="s">
        <v>244</v>
      </c>
      <c r="O473" t="s">
        <v>243</v>
      </c>
    </row>
    <row r="474" spans="1:15" x14ac:dyDescent="0.25">
      <c r="A474" s="58" t="str">
        <f t="shared" si="7"/>
        <v>Ovary14</v>
      </c>
      <c r="B474" t="s">
        <v>260</v>
      </c>
      <c r="C474" t="s">
        <v>8</v>
      </c>
      <c r="D474">
        <v>14</v>
      </c>
      <c r="E474" t="s">
        <v>204</v>
      </c>
      <c r="F474" t="s">
        <v>207</v>
      </c>
      <c r="G474">
        <v>999</v>
      </c>
      <c r="H474">
        <v>1.001001</v>
      </c>
      <c r="I474">
        <v>0.97840629999999995</v>
      </c>
      <c r="J474">
        <v>2.6325560000000001</v>
      </c>
      <c r="K474">
        <v>0.60562009999999999</v>
      </c>
      <c r="L474">
        <v>3.1932580000000002</v>
      </c>
      <c r="M474">
        <v>1.80951</v>
      </c>
      <c r="N474" t="s">
        <v>243</v>
      </c>
      <c r="O474" t="s">
        <v>243</v>
      </c>
    </row>
    <row r="475" spans="1:15" x14ac:dyDescent="0.25">
      <c r="A475" s="58" t="str">
        <f t="shared" si="7"/>
        <v>Ovary15</v>
      </c>
      <c r="B475" t="s">
        <v>260</v>
      </c>
      <c r="C475" t="s">
        <v>8</v>
      </c>
      <c r="D475">
        <v>15</v>
      </c>
      <c r="E475" t="s">
        <v>190</v>
      </c>
      <c r="F475" t="s">
        <v>213</v>
      </c>
      <c r="G475">
        <v>999</v>
      </c>
      <c r="H475">
        <v>2.5025019999999998</v>
      </c>
      <c r="I475">
        <v>0.97840629999999995</v>
      </c>
      <c r="J475">
        <v>2.6325560000000001</v>
      </c>
      <c r="K475">
        <v>0.60562009999999999</v>
      </c>
      <c r="L475">
        <v>3.1932580000000002</v>
      </c>
      <c r="M475">
        <v>1.80951</v>
      </c>
      <c r="N475" t="s">
        <v>243</v>
      </c>
      <c r="O475" t="s">
        <v>243</v>
      </c>
    </row>
    <row r="476" spans="1:15" x14ac:dyDescent="0.25">
      <c r="A476" s="58" t="str">
        <f t="shared" si="7"/>
        <v>Ovary16</v>
      </c>
      <c r="B476" t="s">
        <v>260</v>
      </c>
      <c r="C476" t="s">
        <v>8</v>
      </c>
      <c r="D476">
        <v>16</v>
      </c>
      <c r="G476">
        <v>1046</v>
      </c>
      <c r="I476">
        <v>0.9953765</v>
      </c>
      <c r="J476">
        <v>2.6142669999999999</v>
      </c>
      <c r="K476">
        <v>0.62237949999999997</v>
      </c>
      <c r="L476">
        <v>3.157918</v>
      </c>
    </row>
    <row r="477" spans="1:15" x14ac:dyDescent="0.25">
      <c r="A477" s="58" t="str">
        <f t="shared" si="7"/>
        <v>Ovary17</v>
      </c>
      <c r="B477" t="s">
        <v>260</v>
      </c>
      <c r="C477" t="s">
        <v>8</v>
      </c>
      <c r="D477">
        <v>17</v>
      </c>
      <c r="E477" t="s">
        <v>200</v>
      </c>
      <c r="F477" t="s">
        <v>220</v>
      </c>
      <c r="G477">
        <v>1084</v>
      </c>
      <c r="H477">
        <v>1.4760150000000001</v>
      </c>
      <c r="I477">
        <v>1.0154300000000001</v>
      </c>
      <c r="J477">
        <v>2.598417</v>
      </c>
      <c r="K477">
        <v>0.64976290000000003</v>
      </c>
      <c r="L477">
        <v>3.1332900000000001</v>
      </c>
      <c r="M477">
        <v>1.80951</v>
      </c>
      <c r="N477" t="s">
        <v>243</v>
      </c>
      <c r="O477" t="s">
        <v>243</v>
      </c>
    </row>
    <row r="478" spans="1:15" x14ac:dyDescent="0.25">
      <c r="A478" s="58" t="str">
        <f t="shared" si="7"/>
        <v>Ovary18</v>
      </c>
      <c r="B478" t="s">
        <v>260</v>
      </c>
      <c r="C478" t="s">
        <v>8</v>
      </c>
      <c r="D478">
        <v>18</v>
      </c>
      <c r="E478" t="s">
        <v>201</v>
      </c>
      <c r="F478" t="s">
        <v>184</v>
      </c>
      <c r="G478">
        <v>1120</v>
      </c>
      <c r="H478">
        <v>2.5</v>
      </c>
      <c r="I478">
        <v>1.0229410000000001</v>
      </c>
      <c r="J478">
        <v>2.5844200000000002</v>
      </c>
      <c r="K478">
        <v>0.65925809999999996</v>
      </c>
      <c r="L478">
        <v>3.1131509999999998</v>
      </c>
      <c r="M478">
        <v>1.80951</v>
      </c>
      <c r="N478" t="s">
        <v>243</v>
      </c>
      <c r="O478" t="s">
        <v>243</v>
      </c>
    </row>
    <row r="479" spans="1:15" x14ac:dyDescent="0.25">
      <c r="A479" s="58" t="str">
        <f t="shared" si="7"/>
        <v>Ovary19</v>
      </c>
      <c r="B479" t="s">
        <v>260</v>
      </c>
      <c r="C479" t="s">
        <v>8</v>
      </c>
      <c r="D479">
        <v>19</v>
      </c>
      <c r="E479" t="s">
        <v>197</v>
      </c>
      <c r="F479" t="s">
        <v>221</v>
      </c>
      <c r="G479">
        <v>1241</v>
      </c>
      <c r="H479">
        <v>1.2087030000000001</v>
      </c>
      <c r="I479">
        <v>1.0640909999999999</v>
      </c>
      <c r="J479">
        <v>2.5488110000000002</v>
      </c>
      <c r="K479">
        <v>0.7190995</v>
      </c>
      <c r="L479">
        <v>3.0457640000000001</v>
      </c>
      <c r="M479">
        <v>1.80951</v>
      </c>
      <c r="N479" t="s">
        <v>243</v>
      </c>
      <c r="O479" t="s">
        <v>243</v>
      </c>
    </row>
    <row r="480" spans="1:15" x14ac:dyDescent="0.25">
      <c r="A480" s="58" t="str">
        <f t="shared" si="7"/>
        <v>Ovary20</v>
      </c>
      <c r="B480" t="s">
        <v>260</v>
      </c>
      <c r="C480" t="s">
        <v>8</v>
      </c>
      <c r="D480">
        <v>20</v>
      </c>
      <c r="G480">
        <v>1256</v>
      </c>
      <c r="I480">
        <v>1.067258</v>
      </c>
      <c r="J480">
        <v>2.5419149999999999</v>
      </c>
      <c r="K480">
        <v>0.72373869999999996</v>
      </c>
      <c r="L480">
        <v>3.0363549999999999</v>
      </c>
    </row>
    <row r="481" spans="1:15" x14ac:dyDescent="0.25">
      <c r="A481" s="58" t="str">
        <f t="shared" si="7"/>
        <v>Ovary21</v>
      </c>
      <c r="B481" t="s">
        <v>260</v>
      </c>
      <c r="C481" t="s">
        <v>8</v>
      </c>
      <c r="D481">
        <v>21</v>
      </c>
      <c r="E481" t="s">
        <v>202</v>
      </c>
      <c r="F481" t="s">
        <v>219</v>
      </c>
      <c r="G481">
        <v>1269</v>
      </c>
      <c r="H481">
        <v>1.654846</v>
      </c>
      <c r="I481">
        <v>1.0712729999999999</v>
      </c>
      <c r="J481">
        <v>2.5395470000000002</v>
      </c>
      <c r="K481">
        <v>0.72598070000000003</v>
      </c>
      <c r="L481">
        <v>3.0328460000000002</v>
      </c>
      <c r="M481">
        <v>1.80951</v>
      </c>
      <c r="N481" t="s">
        <v>243</v>
      </c>
      <c r="O481" t="s">
        <v>243</v>
      </c>
    </row>
    <row r="482" spans="1:15" x14ac:dyDescent="0.25">
      <c r="A482" s="58" t="str">
        <f t="shared" si="7"/>
        <v>Ovary22</v>
      </c>
      <c r="B482" t="s">
        <v>260</v>
      </c>
      <c r="C482" t="s">
        <v>8</v>
      </c>
      <c r="D482">
        <v>22</v>
      </c>
      <c r="G482">
        <v>1466</v>
      </c>
      <c r="I482">
        <v>1.122873</v>
      </c>
      <c r="J482">
        <v>2.4899450000000001</v>
      </c>
      <c r="K482">
        <v>0.79607159999999999</v>
      </c>
      <c r="L482">
        <v>2.940601</v>
      </c>
    </row>
    <row r="483" spans="1:15" x14ac:dyDescent="0.25">
      <c r="A483" s="58" t="str">
        <f t="shared" si="7"/>
        <v>Ovary23</v>
      </c>
      <c r="B483" t="s">
        <v>260</v>
      </c>
      <c r="C483" t="s">
        <v>8</v>
      </c>
      <c r="D483">
        <v>23</v>
      </c>
      <c r="E483" t="s">
        <v>193</v>
      </c>
      <c r="F483" t="s">
        <v>173</v>
      </c>
      <c r="G483">
        <v>1488</v>
      </c>
      <c r="H483">
        <v>1.747312</v>
      </c>
      <c r="I483">
        <v>1.1294599999999999</v>
      </c>
      <c r="J483">
        <v>2.4826640000000002</v>
      </c>
      <c r="K483">
        <v>0.80762460000000003</v>
      </c>
      <c r="L483">
        <v>2.9343859999999999</v>
      </c>
      <c r="M483">
        <v>1.80951</v>
      </c>
      <c r="N483" t="s">
        <v>243</v>
      </c>
      <c r="O483" t="s">
        <v>243</v>
      </c>
    </row>
    <row r="484" spans="1:15" x14ac:dyDescent="0.25">
      <c r="A484" s="58" t="str">
        <f t="shared" si="7"/>
        <v>Ovary24</v>
      </c>
      <c r="B484" t="s">
        <v>260</v>
      </c>
      <c r="C484" t="s">
        <v>8</v>
      </c>
      <c r="D484">
        <v>24</v>
      </c>
      <c r="G484">
        <v>1676</v>
      </c>
      <c r="I484">
        <v>1.167775</v>
      </c>
      <c r="J484">
        <v>2.4438970000000002</v>
      </c>
      <c r="K484">
        <v>0.85695520000000003</v>
      </c>
      <c r="L484">
        <v>2.8631950000000002</v>
      </c>
    </row>
    <row r="485" spans="1:15" x14ac:dyDescent="0.25">
      <c r="A485" s="58" t="str">
        <f t="shared" si="7"/>
        <v>Ovary25</v>
      </c>
      <c r="B485" t="s">
        <v>260</v>
      </c>
      <c r="C485" t="s">
        <v>8</v>
      </c>
      <c r="D485">
        <v>25</v>
      </c>
      <c r="G485">
        <v>1886</v>
      </c>
      <c r="I485">
        <v>1.2053240000000001</v>
      </c>
      <c r="J485">
        <v>2.4094769999999999</v>
      </c>
      <c r="K485">
        <v>0.91004600000000002</v>
      </c>
      <c r="L485">
        <v>2.8020299999999998</v>
      </c>
    </row>
    <row r="486" spans="1:15" x14ac:dyDescent="0.25">
      <c r="A486" s="58" t="str">
        <f t="shared" si="7"/>
        <v>Ovary26</v>
      </c>
      <c r="B486" t="s">
        <v>260</v>
      </c>
      <c r="C486" t="s">
        <v>8</v>
      </c>
      <c r="D486">
        <v>26</v>
      </c>
      <c r="G486">
        <v>2096</v>
      </c>
      <c r="I486">
        <v>1.23767</v>
      </c>
      <c r="J486">
        <v>2.377939</v>
      </c>
      <c r="K486">
        <v>0.95551050000000004</v>
      </c>
      <c r="L486">
        <v>2.749952</v>
      </c>
    </row>
    <row r="487" spans="1:15" x14ac:dyDescent="0.25">
      <c r="A487" s="58" t="str">
        <f t="shared" si="7"/>
        <v>Ovary27</v>
      </c>
      <c r="B487" t="s">
        <v>260</v>
      </c>
      <c r="C487" t="s">
        <v>8</v>
      </c>
      <c r="D487">
        <v>27</v>
      </c>
      <c r="E487" t="s">
        <v>192</v>
      </c>
      <c r="F487" t="s">
        <v>185</v>
      </c>
      <c r="G487">
        <v>2169</v>
      </c>
      <c r="H487">
        <v>1.2448129999999999</v>
      </c>
      <c r="I487">
        <v>1.2473449999999999</v>
      </c>
      <c r="J487">
        <v>2.3689490000000002</v>
      </c>
      <c r="K487">
        <v>0.96923720000000002</v>
      </c>
      <c r="L487">
        <v>2.732809</v>
      </c>
      <c r="M487">
        <v>1.80951</v>
      </c>
      <c r="N487" t="s">
        <v>244</v>
      </c>
      <c r="O487" t="s">
        <v>243</v>
      </c>
    </row>
    <row r="488" spans="1:15" x14ac:dyDescent="0.25">
      <c r="A488" s="58" t="str">
        <f t="shared" si="7"/>
        <v>Ovary28</v>
      </c>
      <c r="B488" t="s">
        <v>260</v>
      </c>
      <c r="C488" t="s">
        <v>8</v>
      </c>
      <c r="D488">
        <v>28</v>
      </c>
      <c r="G488">
        <v>2306</v>
      </c>
      <c r="I488">
        <v>1.2637830000000001</v>
      </c>
      <c r="J488">
        <v>2.3517299999999999</v>
      </c>
      <c r="K488">
        <v>0.99237319999999996</v>
      </c>
      <c r="L488">
        <v>2.7041740000000001</v>
      </c>
    </row>
    <row r="489" spans="1:15" x14ac:dyDescent="0.25">
      <c r="A489" s="58" t="str">
        <f t="shared" si="7"/>
        <v>Ovary29</v>
      </c>
      <c r="B489" t="s">
        <v>260</v>
      </c>
      <c r="C489" t="s">
        <v>8</v>
      </c>
      <c r="D489">
        <v>29</v>
      </c>
      <c r="G489">
        <v>2516</v>
      </c>
      <c r="I489">
        <v>1.2864420000000001</v>
      </c>
      <c r="J489">
        <v>2.3290769999999998</v>
      </c>
      <c r="K489">
        <v>1.0247409999999999</v>
      </c>
      <c r="L489">
        <v>2.6627939999999999</v>
      </c>
    </row>
    <row r="490" spans="1:15" x14ac:dyDescent="0.25">
      <c r="A490" s="58" t="str">
        <f t="shared" si="7"/>
        <v>Ovary30</v>
      </c>
      <c r="B490" t="s">
        <v>260</v>
      </c>
      <c r="C490" t="s">
        <v>8</v>
      </c>
      <c r="D490">
        <v>30</v>
      </c>
      <c r="E490" t="s">
        <v>194</v>
      </c>
      <c r="F490" t="s">
        <v>174</v>
      </c>
      <c r="G490">
        <v>2519</v>
      </c>
      <c r="H490">
        <v>2.3025009999999999</v>
      </c>
      <c r="I490">
        <v>1.2867010000000001</v>
      </c>
      <c r="J490">
        <v>2.3286920000000002</v>
      </c>
      <c r="K490">
        <v>1.0255030000000001</v>
      </c>
      <c r="L490">
        <v>2.6627339999999999</v>
      </c>
      <c r="M490">
        <v>1.80951</v>
      </c>
      <c r="N490" t="s">
        <v>243</v>
      </c>
      <c r="O490" t="s">
        <v>243</v>
      </c>
    </row>
    <row r="491" spans="1:15" x14ac:dyDescent="0.25">
      <c r="A491" s="58" t="str">
        <f t="shared" si="7"/>
        <v>Ovary31</v>
      </c>
      <c r="B491" t="s">
        <v>260</v>
      </c>
      <c r="C491" t="s">
        <v>8</v>
      </c>
      <c r="D491">
        <v>31</v>
      </c>
      <c r="G491">
        <v>2726</v>
      </c>
      <c r="I491">
        <v>1.307145</v>
      </c>
      <c r="J491">
        <v>2.3079200000000002</v>
      </c>
      <c r="K491">
        <v>1.0538590000000001</v>
      </c>
      <c r="L491">
        <v>2.629737</v>
      </c>
    </row>
    <row r="492" spans="1:15" x14ac:dyDescent="0.25">
      <c r="A492" s="58" t="str">
        <f t="shared" si="7"/>
        <v>Pancreas1</v>
      </c>
      <c r="B492" t="s">
        <v>260</v>
      </c>
      <c r="C492" t="s">
        <v>13</v>
      </c>
      <c r="D492">
        <v>1</v>
      </c>
      <c r="G492">
        <v>591</v>
      </c>
      <c r="I492">
        <v>3.2338200000000001</v>
      </c>
      <c r="J492">
        <v>6.7462260000000001</v>
      </c>
      <c r="K492">
        <v>2.3786520000000002</v>
      </c>
      <c r="L492">
        <v>7.9009169999999997</v>
      </c>
    </row>
    <row r="493" spans="1:15" x14ac:dyDescent="0.25">
      <c r="A493" s="58" t="str">
        <f t="shared" si="7"/>
        <v>Pancreas2</v>
      </c>
      <c r="B493" t="s">
        <v>260</v>
      </c>
      <c r="C493" t="s">
        <v>13</v>
      </c>
      <c r="D493">
        <v>2</v>
      </c>
      <c r="E493" t="s">
        <v>195</v>
      </c>
      <c r="F493" t="s">
        <v>181</v>
      </c>
      <c r="G493">
        <v>616</v>
      </c>
      <c r="H493">
        <v>5.5194809999999999</v>
      </c>
      <c r="I493">
        <v>3.269555</v>
      </c>
      <c r="J493">
        <v>6.7135530000000001</v>
      </c>
      <c r="K493">
        <v>2.4318659999999999</v>
      </c>
      <c r="L493">
        <v>7.8375219999999999</v>
      </c>
      <c r="M493">
        <v>5.0022060000000002</v>
      </c>
      <c r="N493" t="s">
        <v>243</v>
      </c>
      <c r="O493" t="s">
        <v>243</v>
      </c>
    </row>
    <row r="494" spans="1:15" x14ac:dyDescent="0.25">
      <c r="A494" s="58" t="str">
        <f t="shared" si="7"/>
        <v>Pancreas3</v>
      </c>
      <c r="B494" t="s">
        <v>260</v>
      </c>
      <c r="C494" t="s">
        <v>13</v>
      </c>
      <c r="D494">
        <v>3</v>
      </c>
      <c r="E494" t="s">
        <v>189</v>
      </c>
      <c r="F494" t="s">
        <v>214</v>
      </c>
      <c r="G494">
        <v>666</v>
      </c>
      <c r="H494">
        <v>6.3063060000000002</v>
      </c>
      <c r="I494">
        <v>3.3349410000000002</v>
      </c>
      <c r="J494">
        <v>6.6475860000000004</v>
      </c>
      <c r="K494">
        <v>2.5170669999999999</v>
      </c>
      <c r="L494">
        <v>7.7267939999999999</v>
      </c>
      <c r="M494">
        <v>5.0022060000000002</v>
      </c>
      <c r="N494" t="s">
        <v>243</v>
      </c>
      <c r="O494" t="s">
        <v>243</v>
      </c>
    </row>
    <row r="495" spans="1:15" x14ac:dyDescent="0.25">
      <c r="A495" s="58" t="str">
        <f t="shared" si="7"/>
        <v>Pancreas4</v>
      </c>
      <c r="B495" t="s">
        <v>260</v>
      </c>
      <c r="C495" t="s">
        <v>13</v>
      </c>
      <c r="D495">
        <v>4</v>
      </c>
      <c r="E495" t="s">
        <v>203</v>
      </c>
      <c r="F495" t="s">
        <v>216</v>
      </c>
      <c r="G495">
        <v>749</v>
      </c>
      <c r="H495">
        <v>2.8037380000000001</v>
      </c>
      <c r="I495">
        <v>3.429929</v>
      </c>
      <c r="J495">
        <v>6.5516180000000004</v>
      </c>
      <c r="K495">
        <v>2.6545559999999999</v>
      </c>
      <c r="L495">
        <v>7.5650620000000002</v>
      </c>
      <c r="M495">
        <v>5.0022060000000002</v>
      </c>
      <c r="N495" t="s">
        <v>244</v>
      </c>
      <c r="O495" t="s">
        <v>243</v>
      </c>
    </row>
    <row r="496" spans="1:15" x14ac:dyDescent="0.25">
      <c r="A496" s="58" t="str">
        <f t="shared" si="7"/>
        <v>Pancreas5</v>
      </c>
      <c r="B496" t="s">
        <v>260</v>
      </c>
      <c r="C496" t="s">
        <v>13</v>
      </c>
      <c r="D496">
        <v>5</v>
      </c>
      <c r="G496">
        <v>841</v>
      </c>
      <c r="I496">
        <v>3.5184600000000001</v>
      </c>
      <c r="J496">
        <v>6.4681199999999999</v>
      </c>
      <c r="K496">
        <v>2.775239</v>
      </c>
      <c r="L496">
        <v>7.4152969999999998</v>
      </c>
    </row>
    <row r="497" spans="1:15" x14ac:dyDescent="0.25">
      <c r="A497" s="58" t="str">
        <f t="shared" si="7"/>
        <v>Pancreas6</v>
      </c>
      <c r="B497" t="s">
        <v>260</v>
      </c>
      <c r="C497" t="s">
        <v>13</v>
      </c>
      <c r="D497">
        <v>6</v>
      </c>
      <c r="E497" t="s">
        <v>205</v>
      </c>
      <c r="F497" t="s">
        <v>303</v>
      </c>
      <c r="G497">
        <v>939</v>
      </c>
      <c r="H497">
        <v>6.9222580000000002</v>
      </c>
      <c r="I497">
        <v>3.6001129999999999</v>
      </c>
      <c r="J497">
        <v>6.3867979999999998</v>
      </c>
      <c r="K497">
        <v>2.8921250000000001</v>
      </c>
      <c r="L497">
        <v>7.2815399999999997</v>
      </c>
      <c r="M497">
        <v>5.0022060000000002</v>
      </c>
      <c r="N497" t="s">
        <v>253</v>
      </c>
      <c r="O497" t="s">
        <v>243</v>
      </c>
    </row>
    <row r="498" spans="1:15" x14ac:dyDescent="0.25">
      <c r="A498" s="58" t="str">
        <f t="shared" si="7"/>
        <v>Pancreas7</v>
      </c>
      <c r="B498" t="s">
        <v>260</v>
      </c>
      <c r="C498" t="s">
        <v>13</v>
      </c>
      <c r="D498">
        <v>7</v>
      </c>
      <c r="E498" t="s">
        <v>191</v>
      </c>
      <c r="F498" t="s">
        <v>245</v>
      </c>
      <c r="G498">
        <v>943</v>
      </c>
      <c r="H498">
        <v>4.9840929999999997</v>
      </c>
      <c r="I498">
        <v>3.6055860000000002</v>
      </c>
      <c r="J498">
        <v>6.3858519999999999</v>
      </c>
      <c r="K498">
        <v>2.894352</v>
      </c>
      <c r="L498">
        <v>7.276878</v>
      </c>
      <c r="M498">
        <v>5.0022060000000002</v>
      </c>
      <c r="N498" t="s">
        <v>243</v>
      </c>
      <c r="O498" t="s">
        <v>243</v>
      </c>
    </row>
    <row r="499" spans="1:15" x14ac:dyDescent="0.25">
      <c r="A499" s="58" t="str">
        <f t="shared" si="7"/>
        <v>Pancreas8</v>
      </c>
      <c r="B499" t="s">
        <v>260</v>
      </c>
      <c r="C499" t="s">
        <v>13</v>
      </c>
      <c r="D499">
        <v>8</v>
      </c>
      <c r="E499" t="s">
        <v>196</v>
      </c>
      <c r="F499" t="s">
        <v>215</v>
      </c>
      <c r="G499">
        <v>984</v>
      </c>
      <c r="H499">
        <v>3.5569109999999999</v>
      </c>
      <c r="I499">
        <v>3.632171</v>
      </c>
      <c r="J499">
        <v>6.3580240000000003</v>
      </c>
      <c r="K499">
        <v>2.9414739999999999</v>
      </c>
      <c r="L499">
        <v>7.2237830000000001</v>
      </c>
      <c r="M499">
        <v>5.0022060000000002</v>
      </c>
      <c r="N499" t="s">
        <v>244</v>
      </c>
      <c r="O499" t="s">
        <v>243</v>
      </c>
    </row>
    <row r="500" spans="1:15" x14ac:dyDescent="0.25">
      <c r="A500" s="58" t="str">
        <f t="shared" si="7"/>
        <v>Pancreas9</v>
      </c>
      <c r="B500" t="s">
        <v>260</v>
      </c>
      <c r="C500" t="s">
        <v>13</v>
      </c>
      <c r="D500">
        <v>9</v>
      </c>
      <c r="E500" t="s">
        <v>198</v>
      </c>
      <c r="F500" t="s">
        <v>183</v>
      </c>
      <c r="G500">
        <v>996</v>
      </c>
      <c r="H500">
        <v>9.9397590000000005</v>
      </c>
      <c r="I500">
        <v>3.6403129999999999</v>
      </c>
      <c r="J500">
        <v>6.3488530000000001</v>
      </c>
      <c r="K500">
        <v>2.9483510000000002</v>
      </c>
      <c r="L500">
        <v>7.2116790000000002</v>
      </c>
      <c r="M500">
        <v>5.0022060000000002</v>
      </c>
      <c r="N500" t="s">
        <v>253</v>
      </c>
      <c r="O500" t="s">
        <v>253</v>
      </c>
    </row>
    <row r="501" spans="1:15" x14ac:dyDescent="0.25">
      <c r="A501" s="58" t="str">
        <f t="shared" si="7"/>
        <v>Pancreas10</v>
      </c>
      <c r="B501" t="s">
        <v>260</v>
      </c>
      <c r="C501" t="s">
        <v>13</v>
      </c>
      <c r="D501">
        <v>10</v>
      </c>
      <c r="E501" t="s">
        <v>199</v>
      </c>
      <c r="F501" t="s">
        <v>179</v>
      </c>
      <c r="G501">
        <v>1023</v>
      </c>
      <c r="H501">
        <v>5.0830890000000002</v>
      </c>
      <c r="I501">
        <v>3.657813</v>
      </c>
      <c r="J501">
        <v>6.3312030000000004</v>
      </c>
      <c r="K501">
        <v>2.9743400000000002</v>
      </c>
      <c r="L501">
        <v>7.1832120000000002</v>
      </c>
      <c r="M501">
        <v>5.0022060000000002</v>
      </c>
      <c r="N501" t="s">
        <v>243</v>
      </c>
      <c r="O501" t="s">
        <v>243</v>
      </c>
    </row>
    <row r="502" spans="1:15" x14ac:dyDescent="0.25">
      <c r="A502" s="58" t="str">
        <f t="shared" si="7"/>
        <v>Pancreas11</v>
      </c>
      <c r="B502" t="s">
        <v>260</v>
      </c>
      <c r="C502" t="s">
        <v>13</v>
      </c>
      <c r="D502">
        <v>11</v>
      </c>
      <c r="E502" t="s">
        <v>188</v>
      </c>
      <c r="F502" t="s">
        <v>300</v>
      </c>
      <c r="G502">
        <v>1025</v>
      </c>
      <c r="H502">
        <v>5.9512200000000002</v>
      </c>
      <c r="I502">
        <v>3.659084</v>
      </c>
      <c r="J502">
        <v>6.3290389999999999</v>
      </c>
      <c r="K502">
        <v>2.9762550000000001</v>
      </c>
      <c r="L502">
        <v>7.1809419999999999</v>
      </c>
      <c r="M502">
        <v>5.0022060000000002</v>
      </c>
      <c r="N502" t="s">
        <v>243</v>
      </c>
      <c r="O502" t="s">
        <v>243</v>
      </c>
    </row>
    <row r="503" spans="1:15" x14ac:dyDescent="0.25">
      <c r="A503" s="58" t="str">
        <f t="shared" si="7"/>
        <v>Pancreas12</v>
      </c>
      <c r="B503" t="s">
        <v>260</v>
      </c>
      <c r="C503" t="s">
        <v>13</v>
      </c>
      <c r="D503">
        <v>12</v>
      </c>
      <c r="G503">
        <v>1091</v>
      </c>
      <c r="I503">
        <v>3.700793</v>
      </c>
      <c r="J503">
        <v>6.2899520000000004</v>
      </c>
      <c r="K503">
        <v>3.0385070000000001</v>
      </c>
      <c r="L503">
        <v>7.1118699999999997</v>
      </c>
    </row>
    <row r="504" spans="1:15" x14ac:dyDescent="0.25">
      <c r="A504" s="58" t="str">
        <f t="shared" si="7"/>
        <v>Pancreas13</v>
      </c>
      <c r="B504" t="s">
        <v>260</v>
      </c>
      <c r="C504" t="s">
        <v>13</v>
      </c>
      <c r="D504">
        <v>13</v>
      </c>
      <c r="E504" t="s">
        <v>204</v>
      </c>
      <c r="F504" t="s">
        <v>207</v>
      </c>
      <c r="G504">
        <v>1141</v>
      </c>
      <c r="H504">
        <v>1.8404910000000001</v>
      </c>
      <c r="I504">
        <v>3.729743</v>
      </c>
      <c r="J504">
        <v>6.2615990000000004</v>
      </c>
      <c r="K504">
        <v>3.0803379999999998</v>
      </c>
      <c r="L504">
        <v>7.0636239999999999</v>
      </c>
      <c r="M504">
        <v>5.0022060000000002</v>
      </c>
      <c r="N504" t="s">
        <v>244</v>
      </c>
      <c r="O504" t="s">
        <v>244</v>
      </c>
    </row>
    <row r="505" spans="1:15" x14ac:dyDescent="0.25">
      <c r="A505" s="58" t="str">
        <f t="shared" si="7"/>
        <v>Pancreas14</v>
      </c>
      <c r="B505" t="s">
        <v>260</v>
      </c>
      <c r="C505" t="s">
        <v>13</v>
      </c>
      <c r="D505">
        <v>14</v>
      </c>
      <c r="E505" t="s">
        <v>206</v>
      </c>
      <c r="F505" t="s">
        <v>304</v>
      </c>
      <c r="G505">
        <v>1152</v>
      </c>
      <c r="H505">
        <v>8.680555</v>
      </c>
      <c r="I505">
        <v>3.7381030000000002</v>
      </c>
      <c r="J505">
        <v>6.2533060000000003</v>
      </c>
      <c r="K505">
        <v>3.087062</v>
      </c>
      <c r="L505">
        <v>7.0522580000000001</v>
      </c>
      <c r="M505">
        <v>5.0022060000000002</v>
      </c>
      <c r="N505" t="s">
        <v>253</v>
      </c>
      <c r="O505" t="s">
        <v>253</v>
      </c>
    </row>
    <row r="506" spans="1:15" x14ac:dyDescent="0.25">
      <c r="A506" s="58" t="str">
        <f t="shared" si="7"/>
        <v>Pancreas15</v>
      </c>
      <c r="B506" t="s">
        <v>260</v>
      </c>
      <c r="C506" t="s">
        <v>13</v>
      </c>
      <c r="D506">
        <v>15</v>
      </c>
      <c r="E506" t="s">
        <v>190</v>
      </c>
      <c r="F506" t="s">
        <v>213</v>
      </c>
      <c r="G506">
        <v>1179</v>
      </c>
      <c r="H506">
        <v>2.4597120000000001</v>
      </c>
      <c r="I506">
        <v>3.7512970000000001</v>
      </c>
      <c r="J506">
        <v>6.2412130000000001</v>
      </c>
      <c r="K506">
        <v>3.1087799999999999</v>
      </c>
      <c r="L506">
        <v>7.0273529999999997</v>
      </c>
      <c r="M506">
        <v>5.0022060000000002</v>
      </c>
      <c r="N506" t="s">
        <v>244</v>
      </c>
      <c r="O506" t="s">
        <v>244</v>
      </c>
    </row>
    <row r="507" spans="1:15" x14ac:dyDescent="0.25">
      <c r="A507" s="58" t="str">
        <f t="shared" si="7"/>
        <v>Pancreas16</v>
      </c>
      <c r="B507" t="s">
        <v>260</v>
      </c>
      <c r="C507" t="s">
        <v>13</v>
      </c>
      <c r="D507">
        <v>16</v>
      </c>
      <c r="G507">
        <v>1341</v>
      </c>
      <c r="I507">
        <v>3.8292139999999999</v>
      </c>
      <c r="J507">
        <v>6.1640800000000002</v>
      </c>
      <c r="K507">
        <v>3.2232059999999998</v>
      </c>
      <c r="L507">
        <v>6.8990429999999998</v>
      </c>
    </row>
    <row r="508" spans="1:15" x14ac:dyDescent="0.25">
      <c r="A508" s="58" t="str">
        <f t="shared" si="7"/>
        <v>Pancreas17</v>
      </c>
      <c r="B508" t="s">
        <v>260</v>
      </c>
      <c r="C508" t="s">
        <v>13</v>
      </c>
      <c r="D508">
        <v>17</v>
      </c>
      <c r="E508" t="s">
        <v>201</v>
      </c>
      <c r="F508" t="s">
        <v>184</v>
      </c>
      <c r="G508">
        <v>1394</v>
      </c>
      <c r="H508">
        <v>6.3127690000000003</v>
      </c>
      <c r="I508">
        <v>3.8520979999999998</v>
      </c>
      <c r="J508">
        <v>6.1419449999999998</v>
      </c>
      <c r="K508">
        <v>3.255315</v>
      </c>
      <c r="L508">
        <v>6.8613869999999997</v>
      </c>
      <c r="M508">
        <v>5.0022060000000002</v>
      </c>
      <c r="N508" t="s">
        <v>253</v>
      </c>
      <c r="O508" t="s">
        <v>243</v>
      </c>
    </row>
    <row r="509" spans="1:15" x14ac:dyDescent="0.25">
      <c r="A509" s="58" t="str">
        <f t="shared" si="7"/>
        <v>Pancreas18</v>
      </c>
      <c r="B509" t="s">
        <v>260</v>
      </c>
      <c r="C509" t="s">
        <v>13</v>
      </c>
      <c r="D509">
        <v>18</v>
      </c>
      <c r="E509" t="s">
        <v>200</v>
      </c>
      <c r="F509" t="s">
        <v>220</v>
      </c>
      <c r="G509">
        <v>1445</v>
      </c>
      <c r="H509">
        <v>5.2595159999999996</v>
      </c>
      <c r="I509">
        <v>3.874336</v>
      </c>
      <c r="J509">
        <v>6.1217829999999998</v>
      </c>
      <c r="K509">
        <v>3.2852739999999998</v>
      </c>
      <c r="L509">
        <v>6.8273200000000003</v>
      </c>
      <c r="M509">
        <v>5.0022060000000002</v>
      </c>
      <c r="N509" t="s">
        <v>243</v>
      </c>
      <c r="O509" t="s">
        <v>243</v>
      </c>
    </row>
    <row r="510" spans="1:15" x14ac:dyDescent="0.25">
      <c r="A510" s="58" t="str">
        <f t="shared" si="7"/>
        <v>Pancreas19</v>
      </c>
      <c r="B510" t="s">
        <v>260</v>
      </c>
      <c r="C510" t="s">
        <v>13</v>
      </c>
      <c r="D510">
        <v>19</v>
      </c>
      <c r="E510" t="s">
        <v>202</v>
      </c>
      <c r="F510" t="s">
        <v>219</v>
      </c>
      <c r="G510">
        <v>1518</v>
      </c>
      <c r="H510">
        <v>4.7430830000000004</v>
      </c>
      <c r="I510">
        <v>3.9005920000000001</v>
      </c>
      <c r="J510">
        <v>6.0946410000000002</v>
      </c>
      <c r="K510">
        <v>3.3257319999999999</v>
      </c>
      <c r="L510">
        <v>6.7799880000000003</v>
      </c>
      <c r="M510">
        <v>5.0022060000000002</v>
      </c>
      <c r="N510" t="s">
        <v>243</v>
      </c>
      <c r="O510" t="s">
        <v>243</v>
      </c>
    </row>
    <row r="511" spans="1:15" x14ac:dyDescent="0.25">
      <c r="A511" s="58" t="str">
        <f t="shared" si="7"/>
        <v>Pancreas20</v>
      </c>
      <c r="B511" t="s">
        <v>260</v>
      </c>
      <c r="C511" t="s">
        <v>13</v>
      </c>
      <c r="D511">
        <v>20</v>
      </c>
      <c r="E511" t="s">
        <v>197</v>
      </c>
      <c r="F511" t="s">
        <v>221</v>
      </c>
      <c r="G511">
        <v>1576</v>
      </c>
      <c r="H511">
        <v>5.1395939999999998</v>
      </c>
      <c r="I511">
        <v>3.9212760000000002</v>
      </c>
      <c r="J511">
        <v>6.0740939999999997</v>
      </c>
      <c r="K511">
        <v>3.3582559999999999</v>
      </c>
      <c r="L511">
        <v>6.7475500000000004</v>
      </c>
      <c r="M511">
        <v>5.0022060000000002</v>
      </c>
      <c r="N511" t="s">
        <v>243</v>
      </c>
      <c r="O511" t="s">
        <v>243</v>
      </c>
    </row>
    <row r="512" spans="1:15" x14ac:dyDescent="0.25">
      <c r="A512" s="58" t="str">
        <f t="shared" si="7"/>
        <v>Pancreas21</v>
      </c>
      <c r="B512" t="s">
        <v>260</v>
      </c>
      <c r="C512" t="s">
        <v>13</v>
      </c>
      <c r="D512">
        <v>21</v>
      </c>
      <c r="G512">
        <v>1591</v>
      </c>
      <c r="I512">
        <v>3.9257019999999998</v>
      </c>
      <c r="J512">
        <v>6.0693479999999997</v>
      </c>
      <c r="K512">
        <v>3.3634499999999998</v>
      </c>
      <c r="L512">
        <v>6.7384510000000004</v>
      </c>
    </row>
    <row r="513" spans="1:15" x14ac:dyDescent="0.25">
      <c r="A513" s="58" t="str">
        <f t="shared" si="7"/>
        <v>Pancreas22</v>
      </c>
      <c r="B513" t="s">
        <v>260</v>
      </c>
      <c r="C513" t="s">
        <v>13</v>
      </c>
      <c r="D513">
        <v>22</v>
      </c>
      <c r="G513">
        <v>1841</v>
      </c>
      <c r="I513">
        <v>4.0020660000000001</v>
      </c>
      <c r="J513">
        <v>5.9943569999999999</v>
      </c>
      <c r="K513">
        <v>3.4776419999999999</v>
      </c>
      <c r="L513">
        <v>6.6135739999999998</v>
      </c>
    </row>
    <row r="514" spans="1:15" x14ac:dyDescent="0.25">
      <c r="A514" s="58" t="str">
        <f t="shared" ref="A514:A577" si="8">CONCATENATE(C514,D514)</f>
        <v>Pancreas23</v>
      </c>
      <c r="B514" t="s">
        <v>260</v>
      </c>
      <c r="C514" t="s">
        <v>13</v>
      </c>
      <c r="D514">
        <v>23</v>
      </c>
      <c r="E514" t="s">
        <v>193</v>
      </c>
      <c r="F514" t="s">
        <v>173</v>
      </c>
      <c r="G514">
        <v>1895</v>
      </c>
      <c r="H514">
        <v>5.0131930000000002</v>
      </c>
      <c r="I514">
        <v>4.0170669999999999</v>
      </c>
      <c r="J514">
        <v>5.9801060000000001</v>
      </c>
      <c r="K514">
        <v>3.4971199999999998</v>
      </c>
      <c r="L514">
        <v>6.5893220000000001</v>
      </c>
      <c r="M514">
        <v>5.0022060000000002</v>
      </c>
      <c r="N514" t="s">
        <v>243</v>
      </c>
      <c r="O514" t="s">
        <v>243</v>
      </c>
    </row>
    <row r="515" spans="1:15" x14ac:dyDescent="0.25">
      <c r="A515" s="58" t="str">
        <f t="shared" si="8"/>
        <v>Pancreas24</v>
      </c>
      <c r="B515" t="s">
        <v>260</v>
      </c>
      <c r="C515" t="s">
        <v>13</v>
      </c>
      <c r="D515">
        <v>24</v>
      </c>
      <c r="G515">
        <v>2091</v>
      </c>
      <c r="I515">
        <v>4.06508</v>
      </c>
      <c r="J515">
        <v>5.9325320000000001</v>
      </c>
      <c r="K515">
        <v>3.5671590000000002</v>
      </c>
      <c r="L515">
        <v>6.511355</v>
      </c>
    </row>
    <row r="516" spans="1:15" x14ac:dyDescent="0.25">
      <c r="A516" s="58" t="str">
        <f t="shared" si="8"/>
        <v>Pancreas25</v>
      </c>
      <c r="B516" t="s">
        <v>260</v>
      </c>
      <c r="C516" t="s">
        <v>13</v>
      </c>
      <c r="D516">
        <v>25</v>
      </c>
      <c r="G516">
        <v>2341</v>
      </c>
      <c r="I516">
        <v>4.1156870000000003</v>
      </c>
      <c r="J516">
        <v>5.8823220000000003</v>
      </c>
      <c r="K516">
        <v>3.6440480000000002</v>
      </c>
      <c r="L516">
        <v>6.4274259999999996</v>
      </c>
    </row>
    <row r="517" spans="1:15" x14ac:dyDescent="0.25">
      <c r="A517" s="58" t="str">
        <f t="shared" si="8"/>
        <v>Pancreas26</v>
      </c>
      <c r="B517" t="s">
        <v>260</v>
      </c>
      <c r="C517" t="s">
        <v>13</v>
      </c>
      <c r="D517">
        <v>26</v>
      </c>
      <c r="G517">
        <v>2591</v>
      </c>
      <c r="I517">
        <v>4.1599500000000003</v>
      </c>
      <c r="J517">
        <v>5.8388749999999998</v>
      </c>
      <c r="K517">
        <v>3.710172</v>
      </c>
      <c r="L517">
        <v>6.3553009999999999</v>
      </c>
    </row>
    <row r="518" spans="1:15" x14ac:dyDescent="0.25">
      <c r="A518" s="58" t="str">
        <f t="shared" si="8"/>
        <v>Pancreas27</v>
      </c>
      <c r="B518" t="s">
        <v>260</v>
      </c>
      <c r="C518" t="s">
        <v>13</v>
      </c>
      <c r="D518">
        <v>27</v>
      </c>
      <c r="E518" t="s">
        <v>192</v>
      </c>
      <c r="F518" t="s">
        <v>185</v>
      </c>
      <c r="G518">
        <v>2595</v>
      </c>
      <c r="H518">
        <v>2.65896</v>
      </c>
      <c r="I518">
        <v>4.1611229999999999</v>
      </c>
      <c r="J518">
        <v>5.8383960000000004</v>
      </c>
      <c r="K518">
        <v>3.710607</v>
      </c>
      <c r="L518">
        <v>6.3536650000000003</v>
      </c>
      <c r="M518">
        <v>5.0022060000000002</v>
      </c>
      <c r="N518" t="s">
        <v>244</v>
      </c>
      <c r="O518" t="s">
        <v>244</v>
      </c>
    </row>
    <row r="519" spans="1:15" x14ac:dyDescent="0.25">
      <c r="A519" s="58" t="str">
        <f t="shared" si="8"/>
        <v>Pancreas28</v>
      </c>
      <c r="B519" t="s">
        <v>260</v>
      </c>
      <c r="C519" t="s">
        <v>13</v>
      </c>
      <c r="D519">
        <v>28</v>
      </c>
      <c r="G519">
        <v>2841</v>
      </c>
      <c r="I519">
        <v>4.1978879999999998</v>
      </c>
      <c r="J519">
        <v>5.8012009999999998</v>
      </c>
      <c r="K519">
        <v>3.7673749999999999</v>
      </c>
      <c r="L519">
        <v>6.2929209999999998</v>
      </c>
    </row>
    <row r="520" spans="1:15" x14ac:dyDescent="0.25">
      <c r="A520" s="58" t="str">
        <f t="shared" si="8"/>
        <v>Pancreas29</v>
      </c>
      <c r="B520" t="s">
        <v>260</v>
      </c>
      <c r="C520" t="s">
        <v>13</v>
      </c>
      <c r="D520">
        <v>29</v>
      </c>
      <c r="G520">
        <v>3091</v>
      </c>
      <c r="I520">
        <v>4.2313090000000004</v>
      </c>
      <c r="J520">
        <v>5.76844</v>
      </c>
      <c r="K520">
        <v>3.8172679999999999</v>
      </c>
      <c r="L520">
        <v>6.2384659999999998</v>
      </c>
    </row>
    <row r="521" spans="1:15" x14ac:dyDescent="0.25">
      <c r="A521" s="58" t="str">
        <f t="shared" si="8"/>
        <v>Pancreas30</v>
      </c>
      <c r="B521" t="s">
        <v>260</v>
      </c>
      <c r="C521" t="s">
        <v>13</v>
      </c>
      <c r="D521">
        <v>30</v>
      </c>
      <c r="E521" t="s">
        <v>194</v>
      </c>
      <c r="F521" t="s">
        <v>174</v>
      </c>
      <c r="G521">
        <v>3093</v>
      </c>
      <c r="H521">
        <v>5.1729710000000004</v>
      </c>
      <c r="I521">
        <v>4.2317369999999999</v>
      </c>
      <c r="J521">
        <v>5.7682760000000002</v>
      </c>
      <c r="K521">
        <v>3.8173620000000001</v>
      </c>
      <c r="L521">
        <v>6.2377450000000003</v>
      </c>
      <c r="M521">
        <v>5.0022060000000002</v>
      </c>
      <c r="N521" t="s">
        <v>243</v>
      </c>
      <c r="O521" t="s">
        <v>243</v>
      </c>
    </row>
    <row r="522" spans="1:15" x14ac:dyDescent="0.25">
      <c r="A522" s="58" t="str">
        <f t="shared" si="8"/>
        <v>Pancreas31</v>
      </c>
      <c r="B522" t="s">
        <v>260</v>
      </c>
      <c r="C522" t="s">
        <v>13</v>
      </c>
      <c r="D522">
        <v>31</v>
      </c>
      <c r="G522">
        <v>3341</v>
      </c>
      <c r="I522">
        <v>4.2606390000000003</v>
      </c>
      <c r="J522">
        <v>5.7392570000000003</v>
      </c>
      <c r="K522">
        <v>3.861418</v>
      </c>
      <c r="L522">
        <v>6.1904519999999996</v>
      </c>
    </row>
    <row r="523" spans="1:15" x14ac:dyDescent="0.25">
      <c r="A523" s="58" t="str">
        <f t="shared" si="8"/>
        <v>Prostate1</v>
      </c>
      <c r="B523" t="s">
        <v>260</v>
      </c>
      <c r="C523" t="s">
        <v>10</v>
      </c>
      <c r="D523">
        <v>1</v>
      </c>
      <c r="G523">
        <v>3153</v>
      </c>
      <c r="I523">
        <v>28.484940000000002</v>
      </c>
      <c r="J523">
        <v>31.686859999999999</v>
      </c>
      <c r="K523">
        <v>27.573879999999999</v>
      </c>
      <c r="L523">
        <v>32.621989999999997</v>
      </c>
    </row>
    <row r="524" spans="1:15" x14ac:dyDescent="0.25">
      <c r="A524" s="58" t="str">
        <f t="shared" si="8"/>
        <v>Prostate2</v>
      </c>
      <c r="B524" t="s">
        <v>260</v>
      </c>
      <c r="C524" t="s">
        <v>10</v>
      </c>
      <c r="D524">
        <v>2</v>
      </c>
      <c r="E524" t="s">
        <v>189</v>
      </c>
      <c r="F524" t="s">
        <v>214</v>
      </c>
      <c r="G524">
        <v>3283</v>
      </c>
      <c r="H524">
        <v>30.795000000000002</v>
      </c>
      <c r="I524">
        <v>28.51728</v>
      </c>
      <c r="J524">
        <v>31.655360000000002</v>
      </c>
      <c r="K524">
        <v>27.624569999999999</v>
      </c>
      <c r="L524">
        <v>32.571379999999998</v>
      </c>
      <c r="M524">
        <v>30.095800000000001</v>
      </c>
      <c r="N524" t="s">
        <v>243</v>
      </c>
      <c r="O524" t="s">
        <v>243</v>
      </c>
    </row>
    <row r="525" spans="1:15" x14ac:dyDescent="0.25">
      <c r="A525" s="58" t="str">
        <f t="shared" si="8"/>
        <v>Prostate3</v>
      </c>
      <c r="B525" t="s">
        <v>260</v>
      </c>
      <c r="C525" t="s">
        <v>10</v>
      </c>
      <c r="D525">
        <v>3</v>
      </c>
      <c r="E525" t="s">
        <v>195</v>
      </c>
      <c r="F525" t="s">
        <v>181</v>
      </c>
      <c r="G525">
        <v>3364</v>
      </c>
      <c r="H525">
        <v>23.335319999999999</v>
      </c>
      <c r="I525">
        <v>28.53668</v>
      </c>
      <c r="J525">
        <v>31.636579999999999</v>
      </c>
      <c r="K525">
        <v>27.654240000000001</v>
      </c>
      <c r="L525">
        <v>32.541379999999997</v>
      </c>
      <c r="M525">
        <v>30.095800000000001</v>
      </c>
      <c r="N525" t="s">
        <v>244</v>
      </c>
      <c r="O525" t="s">
        <v>244</v>
      </c>
    </row>
    <row r="526" spans="1:15" x14ac:dyDescent="0.25">
      <c r="A526" s="58" t="str">
        <f t="shared" si="8"/>
        <v>Prostate4</v>
      </c>
      <c r="B526" t="s">
        <v>260</v>
      </c>
      <c r="C526" t="s">
        <v>10</v>
      </c>
      <c r="D526">
        <v>4</v>
      </c>
      <c r="E526" t="s">
        <v>203</v>
      </c>
      <c r="F526" t="s">
        <v>216</v>
      </c>
      <c r="G526">
        <v>3760</v>
      </c>
      <c r="H526">
        <v>37.367019999999997</v>
      </c>
      <c r="I526">
        <v>28.621420000000001</v>
      </c>
      <c r="J526">
        <v>31.553709999999999</v>
      </c>
      <c r="K526">
        <v>27.786300000000001</v>
      </c>
      <c r="L526">
        <v>32.40898</v>
      </c>
      <c r="M526">
        <v>30.095800000000001</v>
      </c>
      <c r="N526" t="s">
        <v>253</v>
      </c>
      <c r="O526" t="s">
        <v>253</v>
      </c>
    </row>
    <row r="527" spans="1:15" x14ac:dyDescent="0.25">
      <c r="A527" s="58" t="str">
        <f t="shared" si="8"/>
        <v>Prostate5</v>
      </c>
      <c r="B527" t="s">
        <v>260</v>
      </c>
      <c r="C527" t="s">
        <v>10</v>
      </c>
      <c r="D527">
        <v>5</v>
      </c>
      <c r="E527" t="s">
        <v>191</v>
      </c>
      <c r="F527" t="s">
        <v>245</v>
      </c>
      <c r="G527">
        <v>4246</v>
      </c>
      <c r="H527">
        <v>30.711259999999999</v>
      </c>
      <c r="I527">
        <v>28.708919999999999</v>
      </c>
      <c r="J527">
        <v>31.46809</v>
      </c>
      <c r="K527">
        <v>27.92229</v>
      </c>
      <c r="L527">
        <v>32.272440000000003</v>
      </c>
      <c r="M527">
        <v>30.095800000000001</v>
      </c>
      <c r="N527" t="s">
        <v>243</v>
      </c>
      <c r="O527" t="s">
        <v>243</v>
      </c>
    </row>
    <row r="528" spans="1:15" x14ac:dyDescent="0.25">
      <c r="A528" s="58" t="str">
        <f t="shared" si="8"/>
        <v>Prostate6</v>
      </c>
      <c r="B528" t="s">
        <v>260</v>
      </c>
      <c r="C528" t="s">
        <v>10</v>
      </c>
      <c r="D528">
        <v>6</v>
      </c>
      <c r="G528">
        <v>4453</v>
      </c>
      <c r="I528">
        <v>28.741630000000001</v>
      </c>
      <c r="J528">
        <v>31.43599</v>
      </c>
      <c r="K528">
        <v>27.973379999999999</v>
      </c>
      <c r="L528">
        <v>32.221159999999998</v>
      </c>
    </row>
    <row r="529" spans="1:15" x14ac:dyDescent="0.25">
      <c r="A529" s="58" t="str">
        <f t="shared" si="8"/>
        <v>Prostate7</v>
      </c>
      <c r="B529" t="s">
        <v>260</v>
      </c>
      <c r="C529" t="s">
        <v>10</v>
      </c>
      <c r="D529">
        <v>7</v>
      </c>
      <c r="E529" t="s">
        <v>205</v>
      </c>
      <c r="F529" t="s">
        <v>303</v>
      </c>
      <c r="G529">
        <v>4845</v>
      </c>
      <c r="H529">
        <v>26.068110000000001</v>
      </c>
      <c r="I529">
        <v>28.797799999999999</v>
      </c>
      <c r="J529">
        <v>31.380980000000001</v>
      </c>
      <c r="K529">
        <v>28.060960000000001</v>
      </c>
      <c r="L529">
        <v>32.133299999999998</v>
      </c>
      <c r="M529">
        <v>30.095800000000001</v>
      </c>
      <c r="N529" t="s">
        <v>244</v>
      </c>
      <c r="O529" t="s">
        <v>244</v>
      </c>
    </row>
    <row r="530" spans="1:15" x14ac:dyDescent="0.25">
      <c r="A530" s="58" t="str">
        <f t="shared" si="8"/>
        <v>Prostate8</v>
      </c>
      <c r="B530" t="s">
        <v>260</v>
      </c>
      <c r="C530" t="s">
        <v>10</v>
      </c>
      <c r="D530">
        <v>8</v>
      </c>
      <c r="E530" t="s">
        <v>188</v>
      </c>
      <c r="F530" t="s">
        <v>300</v>
      </c>
      <c r="G530">
        <v>4856</v>
      </c>
      <c r="H530">
        <v>28.356670000000001</v>
      </c>
      <c r="I530">
        <v>28.799240000000001</v>
      </c>
      <c r="J530">
        <v>31.379480000000001</v>
      </c>
      <c r="K530">
        <v>28.063330000000001</v>
      </c>
      <c r="L530">
        <v>32.131059999999998</v>
      </c>
      <c r="M530">
        <v>30.095800000000001</v>
      </c>
      <c r="N530" t="s">
        <v>244</v>
      </c>
      <c r="O530" t="s">
        <v>243</v>
      </c>
    </row>
    <row r="531" spans="1:15" x14ac:dyDescent="0.25">
      <c r="A531" s="58" t="str">
        <f t="shared" si="8"/>
        <v>Prostate9</v>
      </c>
      <c r="B531" t="s">
        <v>260</v>
      </c>
      <c r="C531" t="s">
        <v>10</v>
      </c>
      <c r="D531">
        <v>9</v>
      </c>
      <c r="E531" t="s">
        <v>198</v>
      </c>
      <c r="F531" t="s">
        <v>183</v>
      </c>
      <c r="G531">
        <v>5009</v>
      </c>
      <c r="H531">
        <v>30.704730000000001</v>
      </c>
      <c r="I531">
        <v>28.819289999999999</v>
      </c>
      <c r="J531">
        <v>31.35981</v>
      </c>
      <c r="K531">
        <v>28.094570000000001</v>
      </c>
      <c r="L531">
        <v>32.099640000000001</v>
      </c>
      <c r="M531">
        <v>30.095800000000001</v>
      </c>
      <c r="N531" t="s">
        <v>243</v>
      </c>
      <c r="O531" t="s">
        <v>243</v>
      </c>
    </row>
    <row r="532" spans="1:15" x14ac:dyDescent="0.25">
      <c r="A532" s="58" t="str">
        <f t="shared" si="8"/>
        <v>Prostate10</v>
      </c>
      <c r="B532" t="s">
        <v>260</v>
      </c>
      <c r="C532" t="s">
        <v>10</v>
      </c>
      <c r="D532">
        <v>10</v>
      </c>
      <c r="E532" t="s">
        <v>204</v>
      </c>
      <c r="F532" t="s">
        <v>207</v>
      </c>
      <c r="G532">
        <v>5118</v>
      </c>
      <c r="H532">
        <v>33.196559999999998</v>
      </c>
      <c r="I532">
        <v>28.83304</v>
      </c>
      <c r="J532">
        <v>31.34638</v>
      </c>
      <c r="K532">
        <v>28.116150000000001</v>
      </c>
      <c r="L532">
        <v>32.078240000000001</v>
      </c>
      <c r="M532">
        <v>30.095800000000001</v>
      </c>
      <c r="N532" t="s">
        <v>253</v>
      </c>
      <c r="O532" t="s">
        <v>253</v>
      </c>
    </row>
    <row r="533" spans="1:15" x14ac:dyDescent="0.25">
      <c r="A533" s="58" t="str">
        <f t="shared" si="8"/>
        <v>Prostate11</v>
      </c>
      <c r="B533" t="s">
        <v>260</v>
      </c>
      <c r="C533" t="s">
        <v>10</v>
      </c>
      <c r="D533">
        <v>11</v>
      </c>
      <c r="E533" t="s">
        <v>199</v>
      </c>
      <c r="F533" t="s">
        <v>179</v>
      </c>
      <c r="G533">
        <v>5131</v>
      </c>
      <c r="H533">
        <v>28.785810000000001</v>
      </c>
      <c r="I533">
        <v>28.834630000000001</v>
      </c>
      <c r="J533">
        <v>31.344799999999999</v>
      </c>
      <c r="K533">
        <v>28.118500000000001</v>
      </c>
      <c r="L533">
        <v>32.075699999999998</v>
      </c>
      <c r="M533">
        <v>30.095800000000001</v>
      </c>
      <c r="N533" t="s">
        <v>244</v>
      </c>
      <c r="O533" t="s">
        <v>243</v>
      </c>
    </row>
    <row r="534" spans="1:15" x14ac:dyDescent="0.25">
      <c r="A534" s="58" t="str">
        <f t="shared" si="8"/>
        <v>Prostate12</v>
      </c>
      <c r="B534" t="s">
        <v>260</v>
      </c>
      <c r="C534" t="s">
        <v>10</v>
      </c>
      <c r="D534">
        <v>12</v>
      </c>
      <c r="E534" t="s">
        <v>196</v>
      </c>
      <c r="F534" t="s">
        <v>215</v>
      </c>
      <c r="G534">
        <v>5180</v>
      </c>
      <c r="H534">
        <v>23.861000000000001</v>
      </c>
      <c r="I534">
        <v>28.84076</v>
      </c>
      <c r="J534">
        <v>31.338920000000002</v>
      </c>
      <c r="K534">
        <v>28.128</v>
      </c>
      <c r="L534">
        <v>32.066189999999999</v>
      </c>
      <c r="M534">
        <v>30.095800000000001</v>
      </c>
      <c r="N534" t="s">
        <v>244</v>
      </c>
      <c r="O534" t="s">
        <v>244</v>
      </c>
    </row>
    <row r="535" spans="1:15" x14ac:dyDescent="0.25">
      <c r="A535" s="58" t="str">
        <f t="shared" si="8"/>
        <v>Prostate13</v>
      </c>
      <c r="B535" t="s">
        <v>260</v>
      </c>
      <c r="C535" t="s">
        <v>10</v>
      </c>
      <c r="D535">
        <v>13</v>
      </c>
      <c r="E535" t="s">
        <v>190</v>
      </c>
      <c r="F535" t="s">
        <v>213</v>
      </c>
      <c r="G535">
        <v>5472</v>
      </c>
      <c r="H535">
        <v>33.40643</v>
      </c>
      <c r="I535">
        <v>28.874870000000001</v>
      </c>
      <c r="J535">
        <v>31.305350000000001</v>
      </c>
      <c r="K535">
        <v>28.181139999999999</v>
      </c>
      <c r="L535">
        <v>32.013019999999997</v>
      </c>
      <c r="M535">
        <v>30.095800000000001</v>
      </c>
      <c r="N535" t="s">
        <v>253</v>
      </c>
      <c r="O535" t="s">
        <v>253</v>
      </c>
    </row>
    <row r="536" spans="1:15" x14ac:dyDescent="0.25">
      <c r="A536" s="58" t="str">
        <f t="shared" si="8"/>
        <v>Prostate14</v>
      </c>
      <c r="B536" t="s">
        <v>260</v>
      </c>
      <c r="C536" t="s">
        <v>10</v>
      </c>
      <c r="D536">
        <v>14</v>
      </c>
      <c r="G536">
        <v>5753</v>
      </c>
      <c r="I536">
        <v>28.905169999999998</v>
      </c>
      <c r="J536">
        <v>31.275659999999998</v>
      </c>
      <c r="K536">
        <v>28.228490000000001</v>
      </c>
      <c r="L536">
        <v>31.96546</v>
      </c>
    </row>
    <row r="537" spans="1:15" x14ac:dyDescent="0.25">
      <c r="A537" s="58" t="str">
        <f t="shared" si="8"/>
        <v>Prostate15</v>
      </c>
      <c r="B537" t="s">
        <v>260</v>
      </c>
      <c r="C537" t="s">
        <v>10</v>
      </c>
      <c r="D537">
        <v>15</v>
      </c>
      <c r="E537" t="s">
        <v>206</v>
      </c>
      <c r="F537" t="s">
        <v>304</v>
      </c>
      <c r="G537">
        <v>6027</v>
      </c>
      <c r="H537">
        <v>29.019410000000001</v>
      </c>
      <c r="I537">
        <v>28.93262</v>
      </c>
      <c r="J537">
        <v>31.248660000000001</v>
      </c>
      <c r="K537">
        <v>28.271350000000002</v>
      </c>
      <c r="L537">
        <v>31.922460000000001</v>
      </c>
      <c r="M537">
        <v>30.095800000000001</v>
      </c>
      <c r="N537" t="s">
        <v>243</v>
      </c>
      <c r="O537" t="s">
        <v>243</v>
      </c>
    </row>
    <row r="538" spans="1:15" x14ac:dyDescent="0.25">
      <c r="A538" s="58" t="str">
        <f t="shared" si="8"/>
        <v>Prostate16</v>
      </c>
      <c r="B538" t="s">
        <v>260</v>
      </c>
      <c r="C538" t="s">
        <v>10</v>
      </c>
      <c r="D538">
        <v>16</v>
      </c>
      <c r="E538" t="s">
        <v>200</v>
      </c>
      <c r="F538" t="s">
        <v>220</v>
      </c>
      <c r="G538">
        <v>6536</v>
      </c>
      <c r="H538">
        <v>28.87087</v>
      </c>
      <c r="I538">
        <v>28.97908</v>
      </c>
      <c r="J538">
        <v>31.203060000000001</v>
      </c>
      <c r="K538">
        <v>28.34366</v>
      </c>
      <c r="L538">
        <v>31.849969999999999</v>
      </c>
      <c r="M538">
        <v>30.095800000000001</v>
      </c>
      <c r="N538" t="s">
        <v>244</v>
      </c>
      <c r="O538" t="s">
        <v>243</v>
      </c>
    </row>
    <row r="539" spans="1:15" x14ac:dyDescent="0.25">
      <c r="A539" s="58" t="str">
        <f t="shared" si="8"/>
        <v>Prostate17</v>
      </c>
      <c r="B539" t="s">
        <v>260</v>
      </c>
      <c r="C539" t="s">
        <v>10</v>
      </c>
      <c r="D539">
        <v>17</v>
      </c>
      <c r="E539" t="s">
        <v>202</v>
      </c>
      <c r="F539" t="s">
        <v>219</v>
      </c>
      <c r="G539">
        <v>6685</v>
      </c>
      <c r="H539">
        <v>29.080030000000001</v>
      </c>
      <c r="I539">
        <v>28.99164</v>
      </c>
      <c r="J539">
        <v>31.190639999999998</v>
      </c>
      <c r="K539">
        <v>28.363389999999999</v>
      </c>
      <c r="L539">
        <v>31.830249999999999</v>
      </c>
      <c r="M539">
        <v>30.095800000000001</v>
      </c>
      <c r="N539" t="s">
        <v>243</v>
      </c>
      <c r="O539" t="s">
        <v>243</v>
      </c>
    </row>
    <row r="540" spans="1:15" x14ac:dyDescent="0.25">
      <c r="A540" s="58" t="str">
        <f t="shared" si="8"/>
        <v>Prostate18</v>
      </c>
      <c r="B540" t="s">
        <v>260</v>
      </c>
      <c r="C540" t="s">
        <v>10</v>
      </c>
      <c r="D540">
        <v>18</v>
      </c>
      <c r="G540">
        <v>7053</v>
      </c>
      <c r="I540">
        <v>29.02094</v>
      </c>
      <c r="J540">
        <v>31.161840000000002</v>
      </c>
      <c r="K540">
        <v>28.409079999999999</v>
      </c>
      <c r="L540">
        <v>31.784410000000001</v>
      </c>
    </row>
    <row r="541" spans="1:15" x14ac:dyDescent="0.25">
      <c r="A541" s="58" t="str">
        <f t="shared" si="8"/>
        <v>Prostate19</v>
      </c>
      <c r="B541" t="s">
        <v>260</v>
      </c>
      <c r="C541" t="s">
        <v>10</v>
      </c>
      <c r="D541">
        <v>19</v>
      </c>
      <c r="E541" t="s">
        <v>201</v>
      </c>
      <c r="F541" t="s">
        <v>184</v>
      </c>
      <c r="G541">
        <v>7214</v>
      </c>
      <c r="H541">
        <v>28.638760000000001</v>
      </c>
      <c r="I541">
        <v>29.033000000000001</v>
      </c>
      <c r="J541">
        <v>31.149920000000002</v>
      </c>
      <c r="K541">
        <v>28.42802</v>
      </c>
      <c r="L541">
        <v>31.76549</v>
      </c>
      <c r="M541">
        <v>30.095800000000001</v>
      </c>
      <c r="N541" t="s">
        <v>244</v>
      </c>
      <c r="O541" t="s">
        <v>243</v>
      </c>
    </row>
    <row r="542" spans="1:15" x14ac:dyDescent="0.25">
      <c r="A542" s="58" t="str">
        <f t="shared" si="8"/>
        <v>Prostate20</v>
      </c>
      <c r="B542" t="s">
        <v>260</v>
      </c>
      <c r="C542" t="s">
        <v>10</v>
      </c>
      <c r="D542">
        <v>20</v>
      </c>
      <c r="E542" t="s">
        <v>197</v>
      </c>
      <c r="F542" t="s">
        <v>221</v>
      </c>
      <c r="G542">
        <v>8061</v>
      </c>
      <c r="H542">
        <v>31.236820000000002</v>
      </c>
      <c r="I542">
        <v>29.090689999999999</v>
      </c>
      <c r="J542">
        <v>31.093260000000001</v>
      </c>
      <c r="K542">
        <v>28.51803</v>
      </c>
      <c r="L542">
        <v>31.675280000000001</v>
      </c>
      <c r="M542">
        <v>30.095800000000001</v>
      </c>
      <c r="N542" t="s">
        <v>253</v>
      </c>
      <c r="O542" t="s">
        <v>243</v>
      </c>
    </row>
    <row r="543" spans="1:15" x14ac:dyDescent="0.25">
      <c r="A543" s="58" t="str">
        <f t="shared" si="8"/>
        <v>Prostate21</v>
      </c>
      <c r="B543" t="s">
        <v>260</v>
      </c>
      <c r="C543" t="s">
        <v>10</v>
      </c>
      <c r="D543">
        <v>21</v>
      </c>
      <c r="G543">
        <v>8353</v>
      </c>
      <c r="I543">
        <v>29.108409999999999</v>
      </c>
      <c r="J543">
        <v>31.07572</v>
      </c>
      <c r="K543">
        <v>28.545780000000001</v>
      </c>
      <c r="L543">
        <v>31.64743</v>
      </c>
    </row>
    <row r="544" spans="1:15" x14ac:dyDescent="0.25">
      <c r="A544" s="58" t="str">
        <f t="shared" si="8"/>
        <v>Prostate22</v>
      </c>
      <c r="B544" t="s">
        <v>260</v>
      </c>
      <c r="C544" t="s">
        <v>10</v>
      </c>
      <c r="D544">
        <v>22</v>
      </c>
      <c r="E544" t="s">
        <v>193</v>
      </c>
      <c r="F544" t="s">
        <v>173</v>
      </c>
      <c r="G544">
        <v>8963</v>
      </c>
      <c r="H544">
        <v>30.98293</v>
      </c>
      <c r="I544">
        <v>29.142769999999999</v>
      </c>
      <c r="J544">
        <v>31.041910000000001</v>
      </c>
      <c r="K544">
        <v>28.599440000000001</v>
      </c>
      <c r="L544">
        <v>31.59365</v>
      </c>
      <c r="M544">
        <v>30.095800000000001</v>
      </c>
      <c r="N544" t="s">
        <v>243</v>
      </c>
      <c r="O544" t="s">
        <v>243</v>
      </c>
    </row>
    <row r="545" spans="1:15" x14ac:dyDescent="0.25">
      <c r="A545" s="58" t="str">
        <f t="shared" si="8"/>
        <v>Prostate23</v>
      </c>
      <c r="B545" t="s">
        <v>260</v>
      </c>
      <c r="C545" t="s">
        <v>10</v>
      </c>
      <c r="D545">
        <v>23</v>
      </c>
      <c r="G545">
        <v>9653</v>
      </c>
      <c r="I545">
        <v>29.17754</v>
      </c>
      <c r="J545">
        <v>31.007580000000001</v>
      </c>
      <c r="K545">
        <v>28.653949999999998</v>
      </c>
      <c r="L545">
        <v>31.53912</v>
      </c>
    </row>
    <row r="546" spans="1:15" x14ac:dyDescent="0.25">
      <c r="A546" s="58" t="str">
        <f t="shared" si="8"/>
        <v>Prostate24</v>
      </c>
      <c r="B546" t="s">
        <v>260</v>
      </c>
      <c r="C546" t="s">
        <v>10</v>
      </c>
      <c r="D546">
        <v>24</v>
      </c>
      <c r="G546">
        <v>10953</v>
      </c>
      <c r="I546">
        <v>29.233989999999999</v>
      </c>
      <c r="J546">
        <v>30.95194</v>
      </c>
      <c r="K546">
        <v>28.742139999999999</v>
      </c>
      <c r="L546">
        <v>31.450700000000001</v>
      </c>
    </row>
    <row r="547" spans="1:15" x14ac:dyDescent="0.25">
      <c r="A547" s="58" t="str">
        <f t="shared" si="8"/>
        <v>Prostate25</v>
      </c>
      <c r="B547" t="s">
        <v>260</v>
      </c>
      <c r="C547" t="s">
        <v>10</v>
      </c>
      <c r="D547">
        <v>25</v>
      </c>
      <c r="G547">
        <v>12253</v>
      </c>
      <c r="I547">
        <v>29.281110000000002</v>
      </c>
      <c r="J547">
        <v>30.9054</v>
      </c>
      <c r="K547">
        <v>28.815909999999999</v>
      </c>
      <c r="L547">
        <v>31.376809999999999</v>
      </c>
    </row>
    <row r="548" spans="1:15" x14ac:dyDescent="0.25">
      <c r="A548" s="58" t="str">
        <f t="shared" si="8"/>
        <v>Prostate26</v>
      </c>
      <c r="B548" t="s">
        <v>260</v>
      </c>
      <c r="C548" t="s">
        <v>10</v>
      </c>
      <c r="D548">
        <v>26</v>
      </c>
      <c r="E548" t="s">
        <v>192</v>
      </c>
      <c r="F548" t="s">
        <v>185</v>
      </c>
      <c r="G548">
        <v>13046</v>
      </c>
      <c r="H548">
        <v>31.457920000000001</v>
      </c>
      <c r="I548">
        <v>29.306329999999999</v>
      </c>
      <c r="J548">
        <v>30.880500000000001</v>
      </c>
      <c r="K548">
        <v>28.85538</v>
      </c>
      <c r="L548">
        <v>31.337240000000001</v>
      </c>
      <c r="M548">
        <v>30.095800000000001</v>
      </c>
      <c r="N548" t="s">
        <v>253</v>
      </c>
      <c r="O548" t="s">
        <v>253</v>
      </c>
    </row>
    <row r="549" spans="1:15" x14ac:dyDescent="0.25">
      <c r="A549" s="58" t="str">
        <f t="shared" si="8"/>
        <v>Prostate27</v>
      </c>
      <c r="B549" t="s">
        <v>260</v>
      </c>
      <c r="C549" t="s">
        <v>10</v>
      </c>
      <c r="D549">
        <v>27</v>
      </c>
      <c r="G549">
        <v>13553</v>
      </c>
      <c r="I549">
        <v>29.321300000000001</v>
      </c>
      <c r="J549">
        <v>30.86572</v>
      </c>
      <c r="K549">
        <v>28.87884</v>
      </c>
      <c r="L549">
        <v>31.313759999999998</v>
      </c>
    </row>
    <row r="550" spans="1:15" x14ac:dyDescent="0.25">
      <c r="A550" s="58" t="str">
        <f t="shared" si="8"/>
        <v>Prostate28</v>
      </c>
      <c r="B550" t="s">
        <v>260</v>
      </c>
      <c r="C550" t="s">
        <v>10</v>
      </c>
      <c r="D550">
        <v>28</v>
      </c>
      <c r="G550">
        <v>14853</v>
      </c>
      <c r="I550">
        <v>29.35605</v>
      </c>
      <c r="J550">
        <v>30.83136</v>
      </c>
      <c r="K550">
        <v>28.933250000000001</v>
      </c>
      <c r="L550">
        <v>31.259219999999999</v>
      </c>
    </row>
    <row r="551" spans="1:15" x14ac:dyDescent="0.25">
      <c r="A551" s="58" t="str">
        <f t="shared" si="8"/>
        <v>Prostate29</v>
      </c>
      <c r="B551" t="s">
        <v>260</v>
      </c>
      <c r="C551" t="s">
        <v>10</v>
      </c>
      <c r="D551">
        <v>29</v>
      </c>
      <c r="G551">
        <v>16153</v>
      </c>
      <c r="I551">
        <v>29.38653</v>
      </c>
      <c r="J551">
        <v>30.801220000000001</v>
      </c>
      <c r="K551">
        <v>28.981000000000002</v>
      </c>
      <c r="L551">
        <v>31.21144</v>
      </c>
    </row>
    <row r="552" spans="1:15" x14ac:dyDescent="0.25">
      <c r="A552" s="58" t="str">
        <f t="shared" si="8"/>
        <v>Prostate30</v>
      </c>
      <c r="B552" t="s">
        <v>260</v>
      </c>
      <c r="C552" t="s">
        <v>10</v>
      </c>
      <c r="D552">
        <v>30</v>
      </c>
      <c r="E552" t="s">
        <v>194</v>
      </c>
      <c r="F552" t="s">
        <v>174</v>
      </c>
      <c r="G552">
        <v>16271</v>
      </c>
      <c r="H552">
        <v>31.15973</v>
      </c>
      <c r="I552">
        <v>29.389119999999998</v>
      </c>
      <c r="J552">
        <v>30.798660000000002</v>
      </c>
      <c r="K552">
        <v>28.985060000000001</v>
      </c>
      <c r="L552">
        <v>31.207380000000001</v>
      </c>
      <c r="M552">
        <v>30.095800000000001</v>
      </c>
      <c r="N552" t="s">
        <v>253</v>
      </c>
      <c r="O552" t="s">
        <v>243</v>
      </c>
    </row>
    <row r="553" spans="1:15" x14ac:dyDescent="0.25">
      <c r="A553" s="58" t="str">
        <f t="shared" si="8"/>
        <v>Prostate31</v>
      </c>
      <c r="B553" t="s">
        <v>260</v>
      </c>
      <c r="C553" t="s">
        <v>10</v>
      </c>
      <c r="D553">
        <v>31</v>
      </c>
      <c r="G553">
        <v>17453</v>
      </c>
      <c r="I553">
        <v>29.413519999999998</v>
      </c>
      <c r="J553">
        <v>30.77449</v>
      </c>
      <c r="K553">
        <v>29.023299999999999</v>
      </c>
      <c r="L553">
        <v>31.169049999999999</v>
      </c>
    </row>
    <row r="554" spans="1:15" x14ac:dyDescent="0.25">
      <c r="A554" s="58" t="str">
        <f t="shared" si="8"/>
        <v>Rectum1</v>
      </c>
      <c r="B554" t="s">
        <v>260</v>
      </c>
      <c r="C554" t="s">
        <v>5</v>
      </c>
      <c r="D554">
        <v>1</v>
      </c>
      <c r="G554">
        <v>598</v>
      </c>
      <c r="I554">
        <v>36.177430000000001</v>
      </c>
      <c r="J554">
        <v>44.039009999999998</v>
      </c>
      <c r="K554">
        <v>33.951300000000003</v>
      </c>
      <c r="L554">
        <v>46.328020000000002</v>
      </c>
    </row>
    <row r="555" spans="1:15" x14ac:dyDescent="0.25">
      <c r="A555" s="58" t="str">
        <f t="shared" si="8"/>
        <v>Rectum2</v>
      </c>
      <c r="B555" t="s">
        <v>260</v>
      </c>
      <c r="C555" t="s">
        <v>5</v>
      </c>
      <c r="D555">
        <v>2</v>
      </c>
      <c r="E555" t="s">
        <v>195</v>
      </c>
      <c r="F555" t="s">
        <v>181</v>
      </c>
      <c r="G555">
        <v>625</v>
      </c>
      <c r="H555">
        <v>47.2</v>
      </c>
      <c r="I555">
        <v>36.266370000000002</v>
      </c>
      <c r="J555">
        <v>43.955759999999998</v>
      </c>
      <c r="K555">
        <v>34.087380000000003</v>
      </c>
      <c r="L555">
        <v>46.198</v>
      </c>
      <c r="M555">
        <v>40.176279999999998</v>
      </c>
      <c r="N555" t="s">
        <v>253</v>
      </c>
      <c r="O555" t="s">
        <v>253</v>
      </c>
    </row>
    <row r="556" spans="1:15" x14ac:dyDescent="0.25">
      <c r="A556" s="58" t="str">
        <f t="shared" si="8"/>
        <v>Rectum3</v>
      </c>
      <c r="B556" t="s">
        <v>260</v>
      </c>
      <c r="C556" t="s">
        <v>5</v>
      </c>
      <c r="D556">
        <v>3</v>
      </c>
      <c r="E556" t="s">
        <v>189</v>
      </c>
      <c r="F556" t="s">
        <v>214</v>
      </c>
      <c r="G556">
        <v>836</v>
      </c>
      <c r="H556">
        <v>48.325360000000003</v>
      </c>
      <c r="I556">
        <v>36.803539999999998</v>
      </c>
      <c r="J556">
        <v>43.451439999999998</v>
      </c>
      <c r="K556">
        <v>34.913559999999997</v>
      </c>
      <c r="L556">
        <v>45.388289999999998</v>
      </c>
      <c r="M556">
        <v>40.176279999999998</v>
      </c>
      <c r="N556" t="s">
        <v>253</v>
      </c>
      <c r="O556" t="s">
        <v>253</v>
      </c>
    </row>
    <row r="557" spans="1:15" x14ac:dyDescent="0.25">
      <c r="A557" s="58" t="str">
        <f t="shared" si="8"/>
        <v>Rectum4</v>
      </c>
      <c r="B557" t="s">
        <v>260</v>
      </c>
      <c r="C557" t="s">
        <v>5</v>
      </c>
      <c r="D557">
        <v>4</v>
      </c>
      <c r="G557">
        <v>868</v>
      </c>
      <c r="I557">
        <v>36.868740000000003</v>
      </c>
      <c r="J557">
        <v>43.391719999999999</v>
      </c>
      <c r="K557">
        <v>35.012099999999997</v>
      </c>
      <c r="L557">
        <v>45.290059999999997</v>
      </c>
    </row>
    <row r="558" spans="1:15" x14ac:dyDescent="0.25">
      <c r="A558" s="58" t="str">
        <f t="shared" si="8"/>
        <v>Rectum5</v>
      </c>
      <c r="B558" t="s">
        <v>260</v>
      </c>
      <c r="C558" t="s">
        <v>5</v>
      </c>
      <c r="D558">
        <v>5</v>
      </c>
      <c r="E558" t="s">
        <v>196</v>
      </c>
      <c r="F558" t="s">
        <v>215</v>
      </c>
      <c r="G558">
        <v>942</v>
      </c>
      <c r="H558">
        <v>35.668790000000001</v>
      </c>
      <c r="I558">
        <v>37.0015</v>
      </c>
      <c r="J558">
        <v>43.264690000000002</v>
      </c>
      <c r="K558">
        <v>35.218760000000003</v>
      </c>
      <c r="L558">
        <v>45.087449999999997</v>
      </c>
      <c r="M558">
        <v>40.176279999999998</v>
      </c>
      <c r="N558" t="s">
        <v>244</v>
      </c>
      <c r="O558" t="s">
        <v>243</v>
      </c>
    </row>
    <row r="559" spans="1:15" x14ac:dyDescent="0.25">
      <c r="A559" s="58" t="str">
        <f t="shared" si="8"/>
        <v>Rectum6</v>
      </c>
      <c r="B559" t="s">
        <v>260</v>
      </c>
      <c r="C559" t="s">
        <v>5</v>
      </c>
      <c r="D559">
        <v>6</v>
      </c>
      <c r="E559" t="s">
        <v>203</v>
      </c>
      <c r="F559" t="s">
        <v>216</v>
      </c>
      <c r="G559">
        <v>967</v>
      </c>
      <c r="H559">
        <v>41.675289999999997</v>
      </c>
      <c r="I559">
        <v>37.043880000000001</v>
      </c>
      <c r="J559">
        <v>43.223579999999998</v>
      </c>
      <c r="K559">
        <v>35.283670000000001</v>
      </c>
      <c r="L559">
        <v>45.024180000000001</v>
      </c>
      <c r="M559">
        <v>40.176279999999998</v>
      </c>
      <c r="N559" t="s">
        <v>243</v>
      </c>
      <c r="O559" t="s">
        <v>243</v>
      </c>
    </row>
    <row r="560" spans="1:15" x14ac:dyDescent="0.25">
      <c r="A560" s="58" t="str">
        <f t="shared" si="8"/>
        <v>Rectum7</v>
      </c>
      <c r="B560" t="s">
        <v>260</v>
      </c>
      <c r="C560" t="s">
        <v>5</v>
      </c>
      <c r="D560">
        <v>7</v>
      </c>
      <c r="E560" t="s">
        <v>205</v>
      </c>
      <c r="F560" t="s">
        <v>303</v>
      </c>
      <c r="G560">
        <v>980</v>
      </c>
      <c r="H560">
        <v>44.591839999999998</v>
      </c>
      <c r="I560">
        <v>37.064929999999997</v>
      </c>
      <c r="J560">
        <v>43.204970000000003</v>
      </c>
      <c r="K560">
        <v>35.316989999999997</v>
      </c>
      <c r="L560">
        <v>44.990609999999997</v>
      </c>
      <c r="M560">
        <v>40.176279999999998</v>
      </c>
      <c r="N560" t="s">
        <v>253</v>
      </c>
      <c r="O560" t="s">
        <v>243</v>
      </c>
    </row>
    <row r="561" spans="1:15" x14ac:dyDescent="0.25">
      <c r="A561" s="58" t="str">
        <f t="shared" si="8"/>
        <v>Rectum8</v>
      </c>
      <c r="B561" t="s">
        <v>260</v>
      </c>
      <c r="C561" t="s">
        <v>5</v>
      </c>
      <c r="D561">
        <v>8</v>
      </c>
      <c r="E561" t="s">
        <v>191</v>
      </c>
      <c r="F561" t="s">
        <v>245</v>
      </c>
      <c r="G561">
        <v>1010</v>
      </c>
      <c r="H561">
        <v>40.19802</v>
      </c>
      <c r="I561">
        <v>37.11242</v>
      </c>
      <c r="J561">
        <v>43.159280000000003</v>
      </c>
      <c r="K561">
        <v>35.388500000000001</v>
      </c>
      <c r="L561">
        <v>44.920229999999997</v>
      </c>
      <c r="M561">
        <v>40.176279999999998</v>
      </c>
      <c r="N561" t="s">
        <v>243</v>
      </c>
      <c r="O561" t="s">
        <v>243</v>
      </c>
    </row>
    <row r="562" spans="1:15" x14ac:dyDescent="0.25">
      <c r="A562" s="58" t="str">
        <f t="shared" si="8"/>
        <v>Rectum9</v>
      </c>
      <c r="B562" t="s">
        <v>260</v>
      </c>
      <c r="C562" t="s">
        <v>5</v>
      </c>
      <c r="D562">
        <v>9</v>
      </c>
      <c r="E562" t="s">
        <v>199</v>
      </c>
      <c r="F562" t="s">
        <v>179</v>
      </c>
      <c r="G562">
        <v>1108</v>
      </c>
      <c r="H562">
        <v>38.086640000000003</v>
      </c>
      <c r="I562">
        <v>37.252540000000003</v>
      </c>
      <c r="J562">
        <v>43.02666</v>
      </c>
      <c r="K562">
        <v>35.605960000000003</v>
      </c>
      <c r="L562">
        <v>44.706690000000002</v>
      </c>
      <c r="M562">
        <v>40.176279999999998</v>
      </c>
      <c r="N562" t="s">
        <v>243</v>
      </c>
      <c r="O562" t="s">
        <v>243</v>
      </c>
    </row>
    <row r="563" spans="1:15" x14ac:dyDescent="0.25">
      <c r="A563" s="58" t="str">
        <f t="shared" si="8"/>
        <v>Rectum10</v>
      </c>
      <c r="B563" t="s">
        <v>260</v>
      </c>
      <c r="C563" t="s">
        <v>5</v>
      </c>
      <c r="D563">
        <v>10</v>
      </c>
      <c r="G563">
        <v>1138</v>
      </c>
      <c r="I563">
        <v>37.291530000000002</v>
      </c>
      <c r="J563">
        <v>42.989150000000002</v>
      </c>
      <c r="K563">
        <v>35.668230000000001</v>
      </c>
      <c r="L563">
        <v>44.645530000000001</v>
      </c>
    </row>
    <row r="564" spans="1:15" x14ac:dyDescent="0.25">
      <c r="A564" s="58" t="str">
        <f t="shared" si="8"/>
        <v>Rectum11</v>
      </c>
      <c r="B564" t="s">
        <v>260</v>
      </c>
      <c r="C564" t="s">
        <v>5</v>
      </c>
      <c r="D564">
        <v>11</v>
      </c>
      <c r="E564" t="s">
        <v>198</v>
      </c>
      <c r="F564" t="s">
        <v>183</v>
      </c>
      <c r="G564">
        <v>1147</v>
      </c>
      <c r="H564">
        <v>38.012210000000003</v>
      </c>
      <c r="I564">
        <v>37.303690000000003</v>
      </c>
      <c r="J564">
        <v>42.977620000000002</v>
      </c>
      <c r="K564">
        <v>35.684910000000002</v>
      </c>
      <c r="L564">
        <v>44.628419999999998</v>
      </c>
      <c r="M564">
        <v>40.176279999999998</v>
      </c>
      <c r="N564" t="s">
        <v>243</v>
      </c>
      <c r="O564" t="s">
        <v>243</v>
      </c>
    </row>
    <row r="565" spans="1:15" x14ac:dyDescent="0.25">
      <c r="A565" s="58" t="str">
        <f t="shared" si="8"/>
        <v>Rectum12</v>
      </c>
      <c r="B565" t="s">
        <v>260</v>
      </c>
      <c r="C565" t="s">
        <v>5</v>
      </c>
      <c r="D565">
        <v>12</v>
      </c>
      <c r="E565" t="s">
        <v>206</v>
      </c>
      <c r="F565" t="s">
        <v>304</v>
      </c>
      <c r="G565">
        <v>1177</v>
      </c>
      <c r="H565">
        <v>33.729819999999997</v>
      </c>
      <c r="I565">
        <v>37.340269999999997</v>
      </c>
      <c r="J565">
        <v>42.943129999999996</v>
      </c>
      <c r="K565">
        <v>35.742789999999999</v>
      </c>
      <c r="L565">
        <v>44.572650000000003</v>
      </c>
      <c r="M565">
        <v>40.176279999999998</v>
      </c>
      <c r="N565" t="s">
        <v>244</v>
      </c>
      <c r="O565" t="s">
        <v>244</v>
      </c>
    </row>
    <row r="566" spans="1:15" x14ac:dyDescent="0.25">
      <c r="A566" s="58" t="str">
        <f t="shared" si="8"/>
        <v>Rectum13</v>
      </c>
      <c r="B566" t="s">
        <v>260</v>
      </c>
      <c r="C566" t="s">
        <v>5</v>
      </c>
      <c r="D566">
        <v>13</v>
      </c>
      <c r="E566" t="s">
        <v>188</v>
      </c>
      <c r="F566" t="s">
        <v>300</v>
      </c>
      <c r="G566">
        <v>1245</v>
      </c>
      <c r="H566">
        <v>50.923690000000001</v>
      </c>
      <c r="I566">
        <v>37.420459999999999</v>
      </c>
      <c r="J566">
        <v>42.867260000000002</v>
      </c>
      <c r="K566">
        <v>35.865720000000003</v>
      </c>
      <c r="L566">
        <v>44.45147</v>
      </c>
      <c r="M566">
        <v>40.176279999999998</v>
      </c>
      <c r="N566" t="s">
        <v>253</v>
      </c>
      <c r="O566" t="s">
        <v>253</v>
      </c>
    </row>
    <row r="567" spans="1:15" x14ac:dyDescent="0.25">
      <c r="A567" s="58" t="str">
        <f t="shared" si="8"/>
        <v>Rectum14</v>
      </c>
      <c r="B567" t="s">
        <v>260</v>
      </c>
      <c r="C567" t="s">
        <v>5</v>
      </c>
      <c r="D567">
        <v>14</v>
      </c>
      <c r="G567">
        <v>1408</v>
      </c>
      <c r="I567">
        <v>37.58643</v>
      </c>
      <c r="J567">
        <v>42.708530000000003</v>
      </c>
      <c r="K567">
        <v>36.123910000000002</v>
      </c>
      <c r="L567">
        <v>44.19726</v>
      </c>
    </row>
    <row r="568" spans="1:15" x14ac:dyDescent="0.25">
      <c r="A568" s="58" t="str">
        <f t="shared" si="8"/>
        <v>Rectum15</v>
      </c>
      <c r="B568" t="s">
        <v>260</v>
      </c>
      <c r="C568" t="s">
        <v>5</v>
      </c>
      <c r="D568">
        <v>15</v>
      </c>
      <c r="E568" t="s">
        <v>204</v>
      </c>
      <c r="F568" t="s">
        <v>207</v>
      </c>
      <c r="G568">
        <v>1446</v>
      </c>
      <c r="H568">
        <v>53.388660000000002</v>
      </c>
      <c r="I568">
        <v>37.621670000000002</v>
      </c>
      <c r="J568">
        <v>42.674849999999999</v>
      </c>
      <c r="K568">
        <v>36.178319999999999</v>
      </c>
      <c r="L568">
        <v>44.144370000000002</v>
      </c>
      <c r="M568">
        <v>40.176279999999998</v>
      </c>
      <c r="N568" t="s">
        <v>253</v>
      </c>
      <c r="O568" t="s">
        <v>253</v>
      </c>
    </row>
    <row r="569" spans="1:15" x14ac:dyDescent="0.25">
      <c r="A569" s="58" t="str">
        <f t="shared" si="8"/>
        <v>Rectum16</v>
      </c>
      <c r="B569" t="s">
        <v>260</v>
      </c>
      <c r="C569" t="s">
        <v>5</v>
      </c>
      <c r="D569">
        <v>16</v>
      </c>
      <c r="E569" t="s">
        <v>190</v>
      </c>
      <c r="F569" t="s">
        <v>213</v>
      </c>
      <c r="G569">
        <v>1464</v>
      </c>
      <c r="H569">
        <v>50.751370000000001</v>
      </c>
      <c r="I569">
        <v>37.637569999999997</v>
      </c>
      <c r="J569">
        <v>42.660249999999998</v>
      </c>
      <c r="K569">
        <v>36.20364</v>
      </c>
      <c r="L569">
        <v>44.119289999999999</v>
      </c>
      <c r="M569">
        <v>40.176279999999998</v>
      </c>
      <c r="N569" t="s">
        <v>253</v>
      </c>
      <c r="O569" t="s">
        <v>253</v>
      </c>
    </row>
    <row r="570" spans="1:15" x14ac:dyDescent="0.25">
      <c r="A570" s="58" t="str">
        <f t="shared" si="8"/>
        <v>Rectum17</v>
      </c>
      <c r="B570" t="s">
        <v>260</v>
      </c>
      <c r="C570" t="s">
        <v>5</v>
      </c>
      <c r="D570">
        <v>17</v>
      </c>
      <c r="E570" t="s">
        <v>201</v>
      </c>
      <c r="F570" t="s">
        <v>184</v>
      </c>
      <c r="G570">
        <v>1492</v>
      </c>
      <c r="H570">
        <v>30.495979999999999</v>
      </c>
      <c r="I570">
        <v>37.661529999999999</v>
      </c>
      <c r="J570">
        <v>42.636629999999997</v>
      </c>
      <c r="K570">
        <v>36.240180000000002</v>
      </c>
      <c r="L570">
        <v>44.082920000000001</v>
      </c>
      <c r="M570">
        <v>40.176279999999998</v>
      </c>
      <c r="N570" t="s">
        <v>244</v>
      </c>
      <c r="O570" t="s">
        <v>244</v>
      </c>
    </row>
    <row r="571" spans="1:15" x14ac:dyDescent="0.25">
      <c r="A571" s="58" t="str">
        <f t="shared" si="8"/>
        <v>Rectum18</v>
      </c>
      <c r="B571" t="s">
        <v>260</v>
      </c>
      <c r="C571" t="s">
        <v>5</v>
      </c>
      <c r="D571">
        <v>18</v>
      </c>
      <c r="E571" t="s">
        <v>197</v>
      </c>
      <c r="F571" t="s">
        <v>221</v>
      </c>
      <c r="G571">
        <v>1555</v>
      </c>
      <c r="H571">
        <v>33.63344</v>
      </c>
      <c r="I571">
        <v>37.712989999999998</v>
      </c>
      <c r="J571">
        <v>42.587009999999999</v>
      </c>
      <c r="K571">
        <v>36.321249999999999</v>
      </c>
      <c r="L571">
        <v>44.003169999999997</v>
      </c>
      <c r="M571">
        <v>40.176279999999998</v>
      </c>
      <c r="N571" t="s">
        <v>244</v>
      </c>
      <c r="O571" t="s">
        <v>244</v>
      </c>
    </row>
    <row r="572" spans="1:15" x14ac:dyDescent="0.25">
      <c r="A572" s="58" t="str">
        <f t="shared" si="8"/>
        <v>Rectum19</v>
      </c>
      <c r="B572" t="s">
        <v>260</v>
      </c>
      <c r="C572" t="s">
        <v>5</v>
      </c>
      <c r="D572">
        <v>19</v>
      </c>
      <c r="E572" t="s">
        <v>200</v>
      </c>
      <c r="F572" t="s">
        <v>220</v>
      </c>
      <c r="G572">
        <v>1567</v>
      </c>
      <c r="H572">
        <v>29.164010000000001</v>
      </c>
      <c r="I572">
        <v>37.722999999999999</v>
      </c>
      <c r="J572">
        <v>42.57779</v>
      </c>
      <c r="K572">
        <v>36.33567</v>
      </c>
      <c r="L572">
        <v>43.988669999999999</v>
      </c>
      <c r="M572">
        <v>40.176279999999998</v>
      </c>
      <c r="N572" t="s">
        <v>244</v>
      </c>
      <c r="O572" t="s">
        <v>244</v>
      </c>
    </row>
    <row r="573" spans="1:15" x14ac:dyDescent="0.25">
      <c r="A573" s="58" t="str">
        <f t="shared" si="8"/>
        <v>Rectum20</v>
      </c>
      <c r="B573" t="s">
        <v>260</v>
      </c>
      <c r="C573" t="s">
        <v>5</v>
      </c>
      <c r="D573">
        <v>20</v>
      </c>
      <c r="G573">
        <v>1678</v>
      </c>
      <c r="I573">
        <v>37.805979999999998</v>
      </c>
      <c r="J573">
        <v>42.497680000000003</v>
      </c>
      <c r="K573">
        <v>36.465989999999998</v>
      </c>
      <c r="L573">
        <v>43.860109999999999</v>
      </c>
    </row>
    <row r="574" spans="1:15" x14ac:dyDescent="0.25">
      <c r="A574" s="58" t="str">
        <f t="shared" si="8"/>
        <v>Rectum21</v>
      </c>
      <c r="B574" t="s">
        <v>260</v>
      </c>
      <c r="C574" t="s">
        <v>5</v>
      </c>
      <c r="D574">
        <v>21</v>
      </c>
      <c r="E574" t="s">
        <v>202</v>
      </c>
      <c r="F574" t="s">
        <v>219</v>
      </c>
      <c r="G574">
        <v>1873</v>
      </c>
      <c r="H574">
        <v>42.071539999999999</v>
      </c>
      <c r="I574">
        <v>37.933999999999997</v>
      </c>
      <c r="J574">
        <v>42.375050000000002</v>
      </c>
      <c r="K574">
        <v>36.664560000000002</v>
      </c>
      <c r="L574">
        <v>43.664340000000003</v>
      </c>
      <c r="M574">
        <v>40.176279999999998</v>
      </c>
      <c r="N574" t="s">
        <v>243</v>
      </c>
      <c r="O574" t="s">
        <v>243</v>
      </c>
    </row>
    <row r="575" spans="1:15" x14ac:dyDescent="0.25">
      <c r="A575" s="58" t="str">
        <f t="shared" si="8"/>
        <v>Rectum22</v>
      </c>
      <c r="B575" t="s">
        <v>260</v>
      </c>
      <c r="C575" t="s">
        <v>5</v>
      </c>
      <c r="D575">
        <v>22</v>
      </c>
      <c r="G575">
        <v>1948</v>
      </c>
      <c r="I575">
        <v>37.978250000000003</v>
      </c>
      <c r="J575">
        <v>42.332740000000001</v>
      </c>
      <c r="K575">
        <v>36.732840000000003</v>
      </c>
      <c r="L575">
        <v>43.596969999999999</v>
      </c>
    </row>
    <row r="576" spans="1:15" x14ac:dyDescent="0.25">
      <c r="A576" s="58" t="str">
        <f t="shared" si="8"/>
        <v>Rectum23</v>
      </c>
      <c r="B576" t="s">
        <v>260</v>
      </c>
      <c r="C576" t="s">
        <v>5</v>
      </c>
      <c r="D576">
        <v>23</v>
      </c>
      <c r="E576" t="s">
        <v>193</v>
      </c>
      <c r="F576" t="s">
        <v>173</v>
      </c>
      <c r="G576">
        <v>2195</v>
      </c>
      <c r="H576">
        <v>48.246009999999998</v>
      </c>
      <c r="I576">
        <v>38.106569999999998</v>
      </c>
      <c r="J576">
        <v>42.208939999999998</v>
      </c>
      <c r="K576">
        <v>36.933030000000002</v>
      </c>
      <c r="L576">
        <v>43.399569999999997</v>
      </c>
      <c r="M576">
        <v>40.176279999999998</v>
      </c>
      <c r="N576" t="s">
        <v>253</v>
      </c>
      <c r="O576" t="s">
        <v>253</v>
      </c>
    </row>
    <row r="577" spans="1:15" x14ac:dyDescent="0.25">
      <c r="A577" s="58" t="str">
        <f t="shared" si="8"/>
        <v>Rectum24</v>
      </c>
      <c r="B577" t="s">
        <v>260</v>
      </c>
      <c r="C577" t="s">
        <v>5</v>
      </c>
      <c r="D577">
        <v>24</v>
      </c>
      <c r="G577">
        <v>2218</v>
      </c>
      <c r="I577">
        <v>38.117420000000003</v>
      </c>
      <c r="J577">
        <v>42.198079999999997</v>
      </c>
      <c r="K577">
        <v>36.949840000000002</v>
      </c>
      <c r="L577">
        <v>43.382680000000001</v>
      </c>
    </row>
    <row r="578" spans="1:15" x14ac:dyDescent="0.25">
      <c r="A578" s="58" t="str">
        <f t="shared" ref="A578:A641" si="9">CONCATENATE(C578,D578)</f>
        <v>Rectum25</v>
      </c>
      <c r="B578" t="s">
        <v>260</v>
      </c>
      <c r="C578" t="s">
        <v>5</v>
      </c>
      <c r="D578">
        <v>25</v>
      </c>
      <c r="G578">
        <v>2488</v>
      </c>
      <c r="I578">
        <v>38.233429999999998</v>
      </c>
      <c r="J578">
        <v>42.086280000000002</v>
      </c>
      <c r="K578">
        <v>37.130670000000002</v>
      </c>
      <c r="L578">
        <v>43.204050000000002</v>
      </c>
    </row>
    <row r="579" spans="1:15" x14ac:dyDescent="0.25">
      <c r="A579" s="58" t="str">
        <f t="shared" si="9"/>
        <v>Rectum26</v>
      </c>
      <c r="B579" t="s">
        <v>260</v>
      </c>
      <c r="C579" t="s">
        <v>5</v>
      </c>
      <c r="D579">
        <v>26</v>
      </c>
      <c r="G579">
        <v>2758</v>
      </c>
      <c r="I579">
        <v>38.331809999999997</v>
      </c>
      <c r="J579">
        <v>41.99118</v>
      </c>
      <c r="K579">
        <v>37.283839999999998</v>
      </c>
      <c r="L579">
        <v>43.052860000000003</v>
      </c>
    </row>
    <row r="580" spans="1:15" x14ac:dyDescent="0.25">
      <c r="A580" s="58" t="str">
        <f t="shared" si="9"/>
        <v>Rectum27</v>
      </c>
      <c r="B580" t="s">
        <v>260</v>
      </c>
      <c r="C580" t="s">
        <v>5</v>
      </c>
      <c r="D580">
        <v>27</v>
      </c>
      <c r="G580">
        <v>3028</v>
      </c>
      <c r="I580">
        <v>38.41657</v>
      </c>
      <c r="J580">
        <v>41.908900000000003</v>
      </c>
      <c r="K580">
        <v>37.416469999999997</v>
      </c>
      <c r="L580">
        <v>42.921950000000002</v>
      </c>
    </row>
    <row r="581" spans="1:15" x14ac:dyDescent="0.25">
      <c r="A581" s="58" t="str">
        <f t="shared" si="9"/>
        <v>Rectum28</v>
      </c>
      <c r="B581" t="s">
        <v>260</v>
      </c>
      <c r="C581" t="s">
        <v>5</v>
      </c>
      <c r="D581">
        <v>28</v>
      </c>
      <c r="E581" t="s">
        <v>192</v>
      </c>
      <c r="F581" t="s">
        <v>185</v>
      </c>
      <c r="G581">
        <v>3160</v>
      </c>
      <c r="H581">
        <v>37.753169999999997</v>
      </c>
      <c r="I581">
        <v>38.454070000000002</v>
      </c>
      <c r="J581">
        <v>41.872770000000003</v>
      </c>
      <c r="K581">
        <v>37.474609999999998</v>
      </c>
      <c r="L581">
        <v>42.86421</v>
      </c>
      <c r="M581">
        <v>40.176279999999998</v>
      </c>
      <c r="N581" t="s">
        <v>244</v>
      </c>
      <c r="O581" t="s">
        <v>243</v>
      </c>
    </row>
    <row r="582" spans="1:15" x14ac:dyDescent="0.25">
      <c r="A582" s="58" t="str">
        <f t="shared" si="9"/>
        <v>Rectum29</v>
      </c>
      <c r="B582" t="s">
        <v>260</v>
      </c>
      <c r="C582" t="s">
        <v>5</v>
      </c>
      <c r="D582">
        <v>29</v>
      </c>
      <c r="G582">
        <v>3298</v>
      </c>
      <c r="I582">
        <v>38.490630000000003</v>
      </c>
      <c r="J582">
        <v>41.837179999999996</v>
      </c>
      <c r="K582">
        <v>37.531869999999998</v>
      </c>
      <c r="L582">
        <v>42.807389999999998</v>
      </c>
    </row>
    <row r="583" spans="1:15" x14ac:dyDescent="0.25">
      <c r="A583" s="58" t="str">
        <f t="shared" si="9"/>
        <v>Rectum30</v>
      </c>
      <c r="B583" t="s">
        <v>260</v>
      </c>
      <c r="C583" t="s">
        <v>5</v>
      </c>
      <c r="D583">
        <v>30</v>
      </c>
      <c r="E583" t="s">
        <v>194</v>
      </c>
      <c r="F583" t="s">
        <v>174</v>
      </c>
      <c r="G583">
        <v>3347</v>
      </c>
      <c r="H583">
        <v>34.179859999999998</v>
      </c>
      <c r="I583">
        <v>38.503149999999998</v>
      </c>
      <c r="J583">
        <v>41.825009999999999</v>
      </c>
      <c r="K583">
        <v>37.551389999999998</v>
      </c>
      <c r="L583">
        <v>42.787990000000001</v>
      </c>
      <c r="M583">
        <v>40.176279999999998</v>
      </c>
      <c r="N583" t="s">
        <v>244</v>
      </c>
      <c r="O583" t="s">
        <v>244</v>
      </c>
    </row>
    <row r="584" spans="1:15" x14ac:dyDescent="0.25">
      <c r="A584" s="58" t="str">
        <f t="shared" si="9"/>
        <v>Rectum31</v>
      </c>
      <c r="B584" t="s">
        <v>260</v>
      </c>
      <c r="C584" t="s">
        <v>5</v>
      </c>
      <c r="D584">
        <v>31</v>
      </c>
      <c r="G584">
        <v>3568</v>
      </c>
      <c r="I584">
        <v>38.556159999999998</v>
      </c>
      <c r="J584">
        <v>41.77364</v>
      </c>
      <c r="K584">
        <v>37.63411</v>
      </c>
      <c r="L584">
        <v>42.70617</v>
      </c>
    </row>
    <row r="585" spans="1:15" x14ac:dyDescent="0.25">
      <c r="A585" s="58" t="str">
        <f t="shared" si="9"/>
        <v>SCLC1</v>
      </c>
      <c r="B585" t="s">
        <v>260</v>
      </c>
      <c r="C585" t="s">
        <v>103</v>
      </c>
      <c r="D585">
        <v>1</v>
      </c>
      <c r="G585">
        <v>268</v>
      </c>
      <c r="I585">
        <v>36.142479999999999</v>
      </c>
      <c r="J585">
        <v>47.974290000000003</v>
      </c>
      <c r="K585">
        <v>32.808909999999997</v>
      </c>
      <c r="L585">
        <v>51.420529999999999</v>
      </c>
    </row>
    <row r="586" spans="1:15" x14ac:dyDescent="0.25">
      <c r="A586" s="58" t="str">
        <f t="shared" si="9"/>
        <v>SCLC2</v>
      </c>
      <c r="B586" t="s">
        <v>260</v>
      </c>
      <c r="C586" t="s">
        <v>103</v>
      </c>
      <c r="D586">
        <v>2</v>
      </c>
      <c r="E586" t="s">
        <v>195</v>
      </c>
      <c r="F586" t="s">
        <v>181</v>
      </c>
      <c r="G586">
        <v>278</v>
      </c>
      <c r="H586">
        <v>48.920859999999998</v>
      </c>
      <c r="I586">
        <v>36.253369999999997</v>
      </c>
      <c r="J586">
        <v>47.864280000000001</v>
      </c>
      <c r="K586">
        <v>32.969909999999999</v>
      </c>
      <c r="L586">
        <v>51.261279999999999</v>
      </c>
      <c r="M586">
        <v>42.214440000000003</v>
      </c>
      <c r="N586" t="s">
        <v>253</v>
      </c>
      <c r="O586" t="s">
        <v>243</v>
      </c>
    </row>
    <row r="587" spans="1:15" x14ac:dyDescent="0.25">
      <c r="A587" s="58" t="str">
        <f t="shared" si="9"/>
        <v>SCLC3</v>
      </c>
      <c r="B587" t="s">
        <v>260</v>
      </c>
      <c r="C587" t="s">
        <v>103</v>
      </c>
      <c r="D587">
        <v>3</v>
      </c>
      <c r="E587" t="s">
        <v>198</v>
      </c>
      <c r="F587" t="s">
        <v>183</v>
      </c>
      <c r="G587">
        <v>308</v>
      </c>
      <c r="H587">
        <v>37.33766</v>
      </c>
      <c r="I587">
        <v>36.555770000000003</v>
      </c>
      <c r="J587">
        <v>47.596409999999999</v>
      </c>
      <c r="K587">
        <v>33.447229999999998</v>
      </c>
      <c r="L587">
        <v>50.814810000000001</v>
      </c>
      <c r="M587">
        <v>42.214440000000003</v>
      </c>
      <c r="N587" t="s">
        <v>243</v>
      </c>
      <c r="O587" t="s">
        <v>243</v>
      </c>
    </row>
    <row r="588" spans="1:15" x14ac:dyDescent="0.25">
      <c r="A588" s="58" t="str">
        <f t="shared" si="9"/>
        <v>SCLC4</v>
      </c>
      <c r="B588" t="s">
        <v>260</v>
      </c>
      <c r="C588" t="s">
        <v>103</v>
      </c>
      <c r="D588">
        <v>4</v>
      </c>
      <c r="E588" t="s">
        <v>196</v>
      </c>
      <c r="F588" t="s">
        <v>215</v>
      </c>
      <c r="G588">
        <v>313</v>
      </c>
      <c r="H588">
        <v>39.616619999999998</v>
      </c>
      <c r="I588">
        <v>36.602150000000002</v>
      </c>
      <c r="J588">
        <v>47.550750000000001</v>
      </c>
      <c r="K588">
        <v>33.51426</v>
      </c>
      <c r="L588">
        <v>50.741489999999999</v>
      </c>
      <c r="M588">
        <v>42.214440000000003</v>
      </c>
      <c r="N588" t="s">
        <v>243</v>
      </c>
      <c r="O588" t="s">
        <v>243</v>
      </c>
    </row>
    <row r="589" spans="1:15" x14ac:dyDescent="0.25">
      <c r="A589" s="58" t="str">
        <f t="shared" si="9"/>
        <v>SCLC5</v>
      </c>
      <c r="B589" t="s">
        <v>260</v>
      </c>
      <c r="C589" t="s">
        <v>103</v>
      </c>
      <c r="D589">
        <v>5</v>
      </c>
      <c r="G589">
        <v>368</v>
      </c>
      <c r="I589">
        <v>37.049329999999998</v>
      </c>
      <c r="J589">
        <v>47.14846</v>
      </c>
      <c r="K589">
        <v>34.192639999999997</v>
      </c>
      <c r="L589">
        <v>50.088819999999998</v>
      </c>
    </row>
    <row r="590" spans="1:15" x14ac:dyDescent="0.25">
      <c r="A590" s="58" t="str">
        <f t="shared" si="9"/>
        <v>SCLC6</v>
      </c>
      <c r="B590" t="s">
        <v>260</v>
      </c>
      <c r="C590" t="s">
        <v>103</v>
      </c>
      <c r="D590">
        <v>6</v>
      </c>
      <c r="E590" t="s">
        <v>189</v>
      </c>
      <c r="F590" t="s">
        <v>214</v>
      </c>
      <c r="G590">
        <v>390</v>
      </c>
      <c r="H590">
        <v>38.974359999999997</v>
      </c>
      <c r="I590">
        <v>37.20411</v>
      </c>
      <c r="J590">
        <v>47.009520000000002</v>
      </c>
      <c r="K590">
        <v>34.421250000000001</v>
      </c>
      <c r="L590">
        <v>49.867379999999997</v>
      </c>
      <c r="M590">
        <v>42.214440000000003</v>
      </c>
      <c r="N590" t="s">
        <v>243</v>
      </c>
      <c r="O590" t="s">
        <v>243</v>
      </c>
    </row>
    <row r="591" spans="1:15" x14ac:dyDescent="0.25">
      <c r="A591" s="58" t="str">
        <f t="shared" si="9"/>
        <v>SCLC7</v>
      </c>
      <c r="B591" t="s">
        <v>260</v>
      </c>
      <c r="C591" t="s">
        <v>103</v>
      </c>
      <c r="D591">
        <v>7</v>
      </c>
      <c r="E591" t="s">
        <v>206</v>
      </c>
      <c r="F591" t="s">
        <v>304</v>
      </c>
      <c r="G591">
        <v>397</v>
      </c>
      <c r="H591">
        <v>43.073050000000002</v>
      </c>
      <c r="I591">
        <v>37.249110000000002</v>
      </c>
      <c r="J591">
        <v>46.968670000000003</v>
      </c>
      <c r="K591">
        <v>34.496859999999998</v>
      </c>
      <c r="L591">
        <v>49.799079999999996</v>
      </c>
      <c r="M591">
        <v>42.214440000000003</v>
      </c>
      <c r="N591" t="s">
        <v>243</v>
      </c>
      <c r="O591" t="s">
        <v>243</v>
      </c>
    </row>
    <row r="592" spans="1:15" x14ac:dyDescent="0.25">
      <c r="A592" s="58" t="str">
        <f t="shared" si="9"/>
        <v>SCLC8</v>
      </c>
      <c r="B592" t="s">
        <v>260</v>
      </c>
      <c r="C592" t="s">
        <v>103</v>
      </c>
      <c r="D592">
        <v>8</v>
      </c>
      <c r="E592" t="s">
        <v>199</v>
      </c>
      <c r="F592" t="s">
        <v>179</v>
      </c>
      <c r="G592">
        <v>400</v>
      </c>
      <c r="H592">
        <v>51.25</v>
      </c>
      <c r="I592">
        <v>37.268909999999998</v>
      </c>
      <c r="J592">
        <v>46.949190000000002</v>
      </c>
      <c r="K592">
        <v>34.523949999999999</v>
      </c>
      <c r="L592">
        <v>49.76444</v>
      </c>
      <c r="M592">
        <v>42.214440000000003</v>
      </c>
      <c r="N592" t="s">
        <v>253</v>
      </c>
      <c r="O592" t="s">
        <v>253</v>
      </c>
    </row>
    <row r="593" spans="1:15" x14ac:dyDescent="0.25">
      <c r="A593" s="58" t="str">
        <f t="shared" si="9"/>
        <v>SCLC9</v>
      </c>
      <c r="B593" t="s">
        <v>260</v>
      </c>
      <c r="C593" t="s">
        <v>103</v>
      </c>
      <c r="D593">
        <v>9</v>
      </c>
      <c r="E593" t="s">
        <v>205</v>
      </c>
      <c r="F593" t="s">
        <v>303</v>
      </c>
      <c r="G593">
        <v>401</v>
      </c>
      <c r="H593">
        <v>43.142139999999998</v>
      </c>
      <c r="I593">
        <v>37.270820000000001</v>
      </c>
      <c r="J593">
        <v>46.943739999999998</v>
      </c>
      <c r="K593">
        <v>34.527419999999999</v>
      </c>
      <c r="L593">
        <v>49.762810000000002</v>
      </c>
      <c r="M593">
        <v>42.214440000000003</v>
      </c>
      <c r="N593" t="s">
        <v>243</v>
      </c>
      <c r="O593" t="s">
        <v>243</v>
      </c>
    </row>
    <row r="594" spans="1:15" x14ac:dyDescent="0.25">
      <c r="A594" s="58" t="str">
        <f t="shared" si="9"/>
        <v>SCLC10</v>
      </c>
      <c r="B594" t="s">
        <v>260</v>
      </c>
      <c r="C594" t="s">
        <v>103</v>
      </c>
      <c r="D594">
        <v>10</v>
      </c>
      <c r="E594" t="s">
        <v>203</v>
      </c>
      <c r="F594" t="s">
        <v>216</v>
      </c>
      <c r="G594">
        <v>466</v>
      </c>
      <c r="H594">
        <v>39.055790000000002</v>
      </c>
      <c r="I594">
        <v>37.636290000000002</v>
      </c>
      <c r="J594">
        <v>46.607909999999997</v>
      </c>
      <c r="K594">
        <v>35.087789999999998</v>
      </c>
      <c r="L594">
        <v>49.221130000000002</v>
      </c>
      <c r="M594">
        <v>42.214440000000003</v>
      </c>
      <c r="N594" t="s">
        <v>243</v>
      </c>
      <c r="O594" t="s">
        <v>243</v>
      </c>
    </row>
    <row r="595" spans="1:15" x14ac:dyDescent="0.25">
      <c r="A595" s="58" t="str">
        <f t="shared" si="9"/>
        <v>SCLC11</v>
      </c>
      <c r="B595" t="s">
        <v>260</v>
      </c>
      <c r="C595" t="s">
        <v>103</v>
      </c>
      <c r="D595">
        <v>11</v>
      </c>
      <c r="G595">
        <v>468</v>
      </c>
      <c r="I595">
        <v>37.647860000000001</v>
      </c>
      <c r="J595">
        <v>46.59704</v>
      </c>
      <c r="K595">
        <v>35.104289999999999</v>
      </c>
      <c r="L595">
        <v>49.205260000000003</v>
      </c>
    </row>
    <row r="596" spans="1:15" x14ac:dyDescent="0.25">
      <c r="A596" s="58" t="str">
        <f t="shared" si="9"/>
        <v>SCLC12</v>
      </c>
      <c r="B596" t="s">
        <v>260</v>
      </c>
      <c r="C596" t="s">
        <v>103</v>
      </c>
      <c r="D596">
        <v>12</v>
      </c>
      <c r="E596" t="s">
        <v>201</v>
      </c>
      <c r="F596" t="s">
        <v>184</v>
      </c>
      <c r="G596">
        <v>471</v>
      </c>
      <c r="H596">
        <v>41.40128</v>
      </c>
      <c r="I596">
        <v>37.661169999999998</v>
      </c>
      <c r="J596">
        <v>46.586759999999998</v>
      </c>
      <c r="K596">
        <v>35.125999999999998</v>
      </c>
      <c r="L596">
        <v>49.184289999999997</v>
      </c>
      <c r="M596">
        <v>42.214440000000003</v>
      </c>
      <c r="N596" t="s">
        <v>243</v>
      </c>
      <c r="O596" t="s">
        <v>243</v>
      </c>
    </row>
    <row r="597" spans="1:15" x14ac:dyDescent="0.25">
      <c r="A597" s="58" t="str">
        <f t="shared" si="9"/>
        <v>SCLC13</v>
      </c>
      <c r="B597" t="s">
        <v>260</v>
      </c>
      <c r="C597" t="s">
        <v>103</v>
      </c>
      <c r="D597">
        <v>13</v>
      </c>
      <c r="E597" t="s">
        <v>197</v>
      </c>
      <c r="F597" t="s">
        <v>221</v>
      </c>
      <c r="G597">
        <v>489</v>
      </c>
      <c r="H597">
        <v>36.19632</v>
      </c>
      <c r="I597">
        <v>37.747459999999997</v>
      </c>
      <c r="J597">
        <v>46.507080000000002</v>
      </c>
      <c r="K597">
        <v>35.25873</v>
      </c>
      <c r="L597">
        <v>49.052889999999998</v>
      </c>
      <c r="M597">
        <v>42.214440000000003</v>
      </c>
      <c r="N597" t="s">
        <v>244</v>
      </c>
      <c r="O597" t="s">
        <v>243</v>
      </c>
    </row>
    <row r="598" spans="1:15" x14ac:dyDescent="0.25">
      <c r="A598" s="58" t="str">
        <f t="shared" si="9"/>
        <v>SCLC14</v>
      </c>
      <c r="B598" t="s">
        <v>260</v>
      </c>
      <c r="C598" t="s">
        <v>103</v>
      </c>
      <c r="D598">
        <v>14</v>
      </c>
      <c r="E598" t="s">
        <v>200</v>
      </c>
      <c r="F598" t="s">
        <v>220</v>
      </c>
      <c r="G598">
        <v>516</v>
      </c>
      <c r="H598">
        <v>44.573639999999997</v>
      </c>
      <c r="I598">
        <v>37.86824</v>
      </c>
      <c r="J598">
        <v>46.395339999999997</v>
      </c>
      <c r="K598">
        <v>35.449219999999997</v>
      </c>
      <c r="L598">
        <v>48.874029999999998</v>
      </c>
      <c r="M598">
        <v>42.214440000000003</v>
      </c>
      <c r="N598" t="s">
        <v>243</v>
      </c>
      <c r="O598" t="s">
        <v>243</v>
      </c>
    </row>
    <row r="599" spans="1:15" x14ac:dyDescent="0.25">
      <c r="A599" s="58" t="str">
        <f t="shared" si="9"/>
        <v>SCLC15</v>
      </c>
      <c r="B599" t="s">
        <v>260</v>
      </c>
      <c r="C599" t="s">
        <v>103</v>
      </c>
      <c r="D599">
        <v>15</v>
      </c>
      <c r="E599" t="s">
        <v>191</v>
      </c>
      <c r="F599" t="s">
        <v>245</v>
      </c>
      <c r="G599">
        <v>544</v>
      </c>
      <c r="H599">
        <v>42.647060000000003</v>
      </c>
      <c r="I599">
        <v>37.983960000000003</v>
      </c>
      <c r="J599">
        <v>46.287149999999997</v>
      </c>
      <c r="K599">
        <v>35.624510000000001</v>
      </c>
      <c r="L599">
        <v>48.700180000000003</v>
      </c>
      <c r="M599">
        <v>42.214440000000003</v>
      </c>
      <c r="N599" t="s">
        <v>243</v>
      </c>
      <c r="O599" t="s">
        <v>243</v>
      </c>
    </row>
    <row r="600" spans="1:15" x14ac:dyDescent="0.25">
      <c r="A600" s="58" t="str">
        <f t="shared" si="9"/>
        <v>SCLC16</v>
      </c>
      <c r="B600" t="s">
        <v>260</v>
      </c>
      <c r="C600" t="s">
        <v>103</v>
      </c>
      <c r="D600">
        <v>16</v>
      </c>
      <c r="G600">
        <v>568</v>
      </c>
      <c r="I600">
        <v>38.076410000000003</v>
      </c>
      <c r="J600">
        <v>46.202970000000001</v>
      </c>
      <c r="K600">
        <v>35.766489999999997</v>
      </c>
      <c r="L600">
        <v>48.56456</v>
      </c>
    </row>
    <row r="601" spans="1:15" x14ac:dyDescent="0.25">
      <c r="A601" s="58" t="str">
        <f t="shared" si="9"/>
        <v>SCLC17</v>
      </c>
      <c r="B601" t="s">
        <v>260</v>
      </c>
      <c r="C601" t="s">
        <v>103</v>
      </c>
      <c r="D601">
        <v>17</v>
      </c>
      <c r="E601" t="s">
        <v>188</v>
      </c>
      <c r="F601" t="s">
        <v>300</v>
      </c>
      <c r="G601">
        <v>655</v>
      </c>
      <c r="H601">
        <v>48.549619999999997</v>
      </c>
      <c r="I601">
        <v>38.365859999999998</v>
      </c>
      <c r="J601">
        <v>45.931870000000004</v>
      </c>
      <c r="K601">
        <v>36.212029999999999</v>
      </c>
      <c r="L601">
        <v>48.132539999999999</v>
      </c>
      <c r="M601">
        <v>42.214440000000003</v>
      </c>
      <c r="N601" t="s">
        <v>253</v>
      </c>
      <c r="O601" t="s">
        <v>253</v>
      </c>
    </row>
    <row r="602" spans="1:15" x14ac:dyDescent="0.25">
      <c r="A602" s="58" t="str">
        <f t="shared" si="9"/>
        <v>SCLC18</v>
      </c>
      <c r="B602" t="s">
        <v>260</v>
      </c>
      <c r="C602" t="s">
        <v>103</v>
      </c>
      <c r="D602">
        <v>18</v>
      </c>
      <c r="G602">
        <v>668</v>
      </c>
      <c r="I602">
        <v>38.403730000000003</v>
      </c>
      <c r="J602">
        <v>45.897449999999999</v>
      </c>
      <c r="K602">
        <v>36.270150000000001</v>
      </c>
      <c r="L602">
        <v>48.073689999999999</v>
      </c>
    </row>
    <row r="603" spans="1:15" x14ac:dyDescent="0.25">
      <c r="A603" s="58" t="str">
        <f t="shared" si="9"/>
        <v>SCLC19</v>
      </c>
      <c r="B603" t="s">
        <v>260</v>
      </c>
      <c r="C603" t="s">
        <v>103</v>
      </c>
      <c r="D603">
        <v>19</v>
      </c>
      <c r="E603" t="s">
        <v>190</v>
      </c>
      <c r="F603" t="s">
        <v>213</v>
      </c>
      <c r="G603">
        <v>761</v>
      </c>
      <c r="H603">
        <v>38.370559999999998</v>
      </c>
      <c r="I603">
        <v>38.649410000000003</v>
      </c>
      <c r="J603">
        <v>45.668750000000003</v>
      </c>
      <c r="K603">
        <v>36.649250000000002</v>
      </c>
      <c r="L603">
        <v>47.705919999999999</v>
      </c>
      <c r="M603">
        <v>42.214440000000003</v>
      </c>
      <c r="N603" t="s">
        <v>244</v>
      </c>
      <c r="O603" t="s">
        <v>243</v>
      </c>
    </row>
    <row r="604" spans="1:15" x14ac:dyDescent="0.25">
      <c r="A604" s="58" t="str">
        <f t="shared" si="9"/>
        <v>SCLC20</v>
      </c>
      <c r="B604" t="s">
        <v>260</v>
      </c>
      <c r="C604" t="s">
        <v>103</v>
      </c>
      <c r="D604">
        <v>20</v>
      </c>
      <c r="G604">
        <v>768</v>
      </c>
      <c r="I604">
        <v>38.666640000000001</v>
      </c>
      <c r="J604">
        <v>45.653120000000001</v>
      </c>
      <c r="K604">
        <v>36.672719999999998</v>
      </c>
      <c r="L604">
        <v>47.682769999999998</v>
      </c>
    </row>
    <row r="605" spans="1:15" x14ac:dyDescent="0.25">
      <c r="A605" s="58" t="str">
        <f t="shared" si="9"/>
        <v>SCLC21</v>
      </c>
      <c r="B605" t="s">
        <v>260</v>
      </c>
      <c r="C605" t="s">
        <v>103</v>
      </c>
      <c r="D605">
        <v>21</v>
      </c>
      <c r="G605">
        <v>868</v>
      </c>
      <c r="I605">
        <v>38.878619999999998</v>
      </c>
      <c r="J605">
        <v>45.452039999999997</v>
      </c>
      <c r="K605">
        <v>37.004260000000002</v>
      </c>
      <c r="L605">
        <v>47.35942</v>
      </c>
    </row>
    <row r="606" spans="1:15" x14ac:dyDescent="0.25">
      <c r="A606" s="58" t="str">
        <f t="shared" si="9"/>
        <v>SCLC22</v>
      </c>
      <c r="B606" t="s">
        <v>260</v>
      </c>
      <c r="C606" t="s">
        <v>103</v>
      </c>
      <c r="D606">
        <v>22</v>
      </c>
      <c r="E606" t="s">
        <v>204</v>
      </c>
      <c r="F606" t="s">
        <v>207</v>
      </c>
      <c r="G606">
        <v>875</v>
      </c>
      <c r="H606">
        <v>48.342860000000002</v>
      </c>
      <c r="I606">
        <v>38.892440000000001</v>
      </c>
      <c r="J606">
        <v>45.4392</v>
      </c>
      <c r="K606">
        <v>37.02711</v>
      </c>
      <c r="L606">
        <v>47.340150000000001</v>
      </c>
      <c r="M606">
        <v>42.214440000000003</v>
      </c>
      <c r="N606" t="s">
        <v>253</v>
      </c>
      <c r="O606" t="s">
        <v>253</v>
      </c>
    </row>
    <row r="607" spans="1:15" x14ac:dyDescent="0.25">
      <c r="A607" s="58" t="str">
        <f t="shared" si="9"/>
        <v>SCLC23</v>
      </c>
      <c r="B607" t="s">
        <v>260</v>
      </c>
      <c r="C607" t="s">
        <v>103</v>
      </c>
      <c r="D607">
        <v>23</v>
      </c>
      <c r="E607" t="s">
        <v>193</v>
      </c>
      <c r="F607" t="s">
        <v>173</v>
      </c>
      <c r="G607">
        <v>897</v>
      </c>
      <c r="H607">
        <v>41.917499999999997</v>
      </c>
      <c r="I607">
        <v>38.934280000000001</v>
      </c>
      <c r="J607">
        <v>45.39949</v>
      </c>
      <c r="K607">
        <v>37.089080000000003</v>
      </c>
      <c r="L607">
        <v>47.276069999999997</v>
      </c>
      <c r="M607">
        <v>42.214440000000003</v>
      </c>
      <c r="N607" t="s">
        <v>243</v>
      </c>
      <c r="O607" t="s">
        <v>243</v>
      </c>
    </row>
    <row r="608" spans="1:15" x14ac:dyDescent="0.25">
      <c r="A608" s="58" t="str">
        <f t="shared" si="9"/>
        <v>SCLC24</v>
      </c>
      <c r="B608" t="s">
        <v>260</v>
      </c>
      <c r="C608" t="s">
        <v>103</v>
      </c>
      <c r="D608">
        <v>24</v>
      </c>
      <c r="G608">
        <v>968</v>
      </c>
      <c r="I608">
        <v>39.059260000000002</v>
      </c>
      <c r="J608">
        <v>45.282429999999998</v>
      </c>
      <c r="K608">
        <v>37.282910000000001</v>
      </c>
      <c r="L608">
        <v>47.089210000000001</v>
      </c>
    </row>
    <row r="609" spans="1:15" x14ac:dyDescent="0.25">
      <c r="A609" s="58" t="str">
        <f t="shared" si="9"/>
        <v>SCLC25</v>
      </c>
      <c r="B609" t="s">
        <v>260</v>
      </c>
      <c r="C609" t="s">
        <v>103</v>
      </c>
      <c r="D609">
        <v>25</v>
      </c>
      <c r="G609">
        <v>1068</v>
      </c>
      <c r="I609">
        <v>39.212150000000001</v>
      </c>
      <c r="J609">
        <v>45.13626</v>
      </c>
      <c r="K609">
        <v>37.519469999999998</v>
      </c>
      <c r="L609">
        <v>46.85772</v>
      </c>
    </row>
    <row r="610" spans="1:15" x14ac:dyDescent="0.25">
      <c r="A610" s="58" t="str">
        <f t="shared" si="9"/>
        <v>SCLC26</v>
      </c>
      <c r="B610" t="s">
        <v>260</v>
      </c>
      <c r="C610" t="s">
        <v>103</v>
      </c>
      <c r="D610">
        <v>26</v>
      </c>
      <c r="E610" t="s">
        <v>202</v>
      </c>
      <c r="F610" t="s">
        <v>219</v>
      </c>
      <c r="G610">
        <v>1113</v>
      </c>
      <c r="H610">
        <v>46.540880000000001</v>
      </c>
      <c r="I610">
        <v>39.274560000000001</v>
      </c>
      <c r="J610">
        <v>45.078209999999999</v>
      </c>
      <c r="K610">
        <v>37.615679999999998</v>
      </c>
      <c r="L610">
        <v>46.763480000000001</v>
      </c>
      <c r="M610">
        <v>42.214440000000003</v>
      </c>
      <c r="N610" t="s">
        <v>253</v>
      </c>
      <c r="O610" t="s">
        <v>243</v>
      </c>
    </row>
    <row r="611" spans="1:15" x14ac:dyDescent="0.25">
      <c r="A611" s="58" t="str">
        <f t="shared" si="9"/>
        <v>SCLC27</v>
      </c>
      <c r="B611" t="s">
        <v>260</v>
      </c>
      <c r="C611" t="s">
        <v>103</v>
      </c>
      <c r="D611">
        <v>27</v>
      </c>
      <c r="G611">
        <v>1168</v>
      </c>
      <c r="I611">
        <v>39.344830000000002</v>
      </c>
      <c r="J611">
        <v>45.010829999999999</v>
      </c>
      <c r="K611">
        <v>37.725729999999999</v>
      </c>
      <c r="L611">
        <v>46.654350000000001</v>
      </c>
    </row>
    <row r="612" spans="1:15" x14ac:dyDescent="0.25">
      <c r="A612" s="58" t="str">
        <f t="shared" si="9"/>
        <v>SCLC28</v>
      </c>
      <c r="B612" t="s">
        <v>260</v>
      </c>
      <c r="C612" t="s">
        <v>103</v>
      </c>
      <c r="D612">
        <v>28</v>
      </c>
      <c r="E612" t="s">
        <v>192</v>
      </c>
      <c r="F612" t="s">
        <v>185</v>
      </c>
      <c r="G612">
        <v>1214</v>
      </c>
      <c r="H612">
        <v>34.514000000000003</v>
      </c>
      <c r="I612">
        <v>39.400550000000003</v>
      </c>
      <c r="J612">
        <v>44.957859999999997</v>
      </c>
      <c r="K612">
        <v>37.813299999999998</v>
      </c>
      <c r="L612">
        <v>46.571089999999998</v>
      </c>
      <c r="M612">
        <v>42.214440000000003</v>
      </c>
      <c r="N612" t="s">
        <v>244</v>
      </c>
      <c r="O612" t="s">
        <v>244</v>
      </c>
    </row>
    <row r="613" spans="1:15" x14ac:dyDescent="0.25">
      <c r="A613" s="58" t="str">
        <f t="shared" si="9"/>
        <v>SCLC29</v>
      </c>
      <c r="B613" t="s">
        <v>260</v>
      </c>
      <c r="C613" t="s">
        <v>103</v>
      </c>
      <c r="D613">
        <v>29</v>
      </c>
      <c r="E613" t="s">
        <v>194</v>
      </c>
      <c r="F613" t="s">
        <v>174</v>
      </c>
      <c r="G613">
        <v>1226</v>
      </c>
      <c r="H613">
        <v>41.353999999999999</v>
      </c>
      <c r="I613">
        <v>39.414740000000002</v>
      </c>
      <c r="J613">
        <v>44.943840000000002</v>
      </c>
      <c r="K613">
        <v>37.834470000000003</v>
      </c>
      <c r="L613">
        <v>46.549720000000001</v>
      </c>
      <c r="M613">
        <v>42.214440000000003</v>
      </c>
      <c r="N613" t="s">
        <v>243</v>
      </c>
      <c r="O613" t="s">
        <v>243</v>
      </c>
    </row>
    <row r="614" spans="1:15" x14ac:dyDescent="0.25">
      <c r="A614" s="58" t="str">
        <f t="shared" si="9"/>
        <v>SCLC30</v>
      </c>
      <c r="B614" t="s">
        <v>260</v>
      </c>
      <c r="C614" t="s">
        <v>103</v>
      </c>
      <c r="D614">
        <v>30</v>
      </c>
      <c r="G614">
        <v>1268</v>
      </c>
      <c r="I614">
        <v>39.46181</v>
      </c>
      <c r="J614">
        <v>44.899749999999997</v>
      </c>
      <c r="K614">
        <v>37.907260000000001</v>
      </c>
      <c r="L614">
        <v>46.477760000000004</v>
      </c>
    </row>
    <row r="615" spans="1:15" x14ac:dyDescent="0.25">
      <c r="A615" s="58" t="str">
        <f t="shared" si="9"/>
        <v>Salivary glands1</v>
      </c>
      <c r="B615" t="s">
        <v>260</v>
      </c>
      <c r="C615" t="s">
        <v>16</v>
      </c>
      <c r="D615">
        <v>1</v>
      </c>
      <c r="G615">
        <v>47</v>
      </c>
      <c r="I615">
        <v>40.60575</v>
      </c>
      <c r="J615">
        <v>69.049300000000002</v>
      </c>
      <c r="K615">
        <v>32.326700000000002</v>
      </c>
      <c r="L615">
        <v>76.569100000000006</v>
      </c>
    </row>
    <row r="616" spans="1:15" x14ac:dyDescent="0.25">
      <c r="A616" s="58" t="str">
        <f t="shared" si="9"/>
        <v>Salivary glands2</v>
      </c>
      <c r="B616" t="s">
        <v>260</v>
      </c>
      <c r="C616" t="s">
        <v>16</v>
      </c>
      <c r="D616">
        <v>2</v>
      </c>
      <c r="E616" t="s">
        <v>189</v>
      </c>
      <c r="F616" t="s">
        <v>214</v>
      </c>
      <c r="G616">
        <v>49</v>
      </c>
      <c r="H616">
        <v>55.102040000000002</v>
      </c>
      <c r="I616">
        <v>40.954639999999998</v>
      </c>
      <c r="J616">
        <v>68.786010000000005</v>
      </c>
      <c r="K616">
        <v>32.888359999999999</v>
      </c>
      <c r="L616">
        <v>76.396000000000001</v>
      </c>
      <c r="M616">
        <v>55.963299999999997</v>
      </c>
      <c r="N616" t="s">
        <v>243</v>
      </c>
      <c r="O616" t="s">
        <v>243</v>
      </c>
    </row>
    <row r="617" spans="1:15" x14ac:dyDescent="0.25">
      <c r="A617" s="58" t="str">
        <f t="shared" si="9"/>
        <v>Salivary glands3</v>
      </c>
      <c r="B617" t="s">
        <v>260</v>
      </c>
      <c r="C617" t="s">
        <v>16</v>
      </c>
      <c r="D617">
        <v>3</v>
      </c>
      <c r="E617" t="s">
        <v>196</v>
      </c>
      <c r="F617" t="s">
        <v>215</v>
      </c>
      <c r="G617">
        <v>53</v>
      </c>
      <c r="H617">
        <v>62.264150000000001</v>
      </c>
      <c r="I617">
        <v>41.585929999999998</v>
      </c>
      <c r="J617">
        <v>68.291049999999998</v>
      </c>
      <c r="K617">
        <v>33.887599999999999</v>
      </c>
      <c r="L617">
        <v>75.470609999999994</v>
      </c>
      <c r="M617">
        <v>55.963299999999997</v>
      </c>
      <c r="N617" t="s">
        <v>243</v>
      </c>
      <c r="O617" t="s">
        <v>243</v>
      </c>
    </row>
    <row r="618" spans="1:15" x14ac:dyDescent="0.25">
      <c r="A618" s="58" t="str">
        <f t="shared" si="9"/>
        <v>Salivary glands4</v>
      </c>
      <c r="B618" t="s">
        <v>260</v>
      </c>
      <c r="C618" t="s">
        <v>16</v>
      </c>
      <c r="D618">
        <v>4</v>
      </c>
      <c r="E618" t="s">
        <v>191</v>
      </c>
      <c r="F618" t="s">
        <v>245</v>
      </c>
      <c r="G618">
        <v>55</v>
      </c>
      <c r="H618">
        <v>58.181820000000002</v>
      </c>
      <c r="I618">
        <v>41.872639999999997</v>
      </c>
      <c r="J618">
        <v>68.133989999999997</v>
      </c>
      <c r="K618">
        <v>34.23901</v>
      </c>
      <c r="L618">
        <v>75.334680000000006</v>
      </c>
      <c r="M618">
        <v>55.963299999999997</v>
      </c>
      <c r="N618" t="s">
        <v>243</v>
      </c>
      <c r="O618" t="s">
        <v>243</v>
      </c>
    </row>
    <row r="619" spans="1:15" x14ac:dyDescent="0.25">
      <c r="A619" s="58" t="str">
        <f t="shared" si="9"/>
        <v>Salivary glands5</v>
      </c>
      <c r="B619" t="s">
        <v>260</v>
      </c>
      <c r="C619" t="s">
        <v>16</v>
      </c>
      <c r="D619">
        <v>5</v>
      </c>
      <c r="E619" t="s">
        <v>195</v>
      </c>
      <c r="F619" t="s">
        <v>181</v>
      </c>
      <c r="G619">
        <v>58</v>
      </c>
      <c r="H619">
        <v>60.344830000000002</v>
      </c>
      <c r="I619">
        <v>42.169739999999997</v>
      </c>
      <c r="J619">
        <v>67.822659999999999</v>
      </c>
      <c r="K619">
        <v>34.793309999999998</v>
      </c>
      <c r="L619">
        <v>74.860600000000005</v>
      </c>
      <c r="M619">
        <v>55.963299999999997</v>
      </c>
      <c r="N619" t="s">
        <v>243</v>
      </c>
      <c r="O619" t="s">
        <v>243</v>
      </c>
    </row>
    <row r="620" spans="1:15" x14ac:dyDescent="0.25">
      <c r="A620" s="58" t="str">
        <f t="shared" si="9"/>
        <v>Salivary glands6</v>
      </c>
      <c r="B620" t="s">
        <v>260</v>
      </c>
      <c r="C620" t="s">
        <v>16</v>
      </c>
      <c r="D620">
        <v>6</v>
      </c>
      <c r="E620" t="s">
        <v>203</v>
      </c>
      <c r="F620" t="s">
        <v>216</v>
      </c>
      <c r="G620">
        <v>60</v>
      </c>
      <c r="H620">
        <v>55</v>
      </c>
      <c r="I620">
        <v>42.419429999999998</v>
      </c>
      <c r="J620">
        <v>67.651939999999996</v>
      </c>
      <c r="K620">
        <v>35.19547</v>
      </c>
      <c r="L620">
        <v>74.555970000000002</v>
      </c>
      <c r="M620">
        <v>55.963299999999997</v>
      </c>
      <c r="N620" t="s">
        <v>243</v>
      </c>
      <c r="O620" t="s">
        <v>243</v>
      </c>
    </row>
    <row r="621" spans="1:15" x14ac:dyDescent="0.25">
      <c r="A621" s="58" t="str">
        <f t="shared" si="9"/>
        <v>Salivary glands7</v>
      </c>
      <c r="B621" t="s">
        <v>260</v>
      </c>
      <c r="C621" t="s">
        <v>16</v>
      </c>
      <c r="D621">
        <v>7</v>
      </c>
      <c r="G621">
        <v>67</v>
      </c>
      <c r="I621">
        <v>43.287010000000002</v>
      </c>
      <c r="J621">
        <v>67.012559999999993</v>
      </c>
      <c r="K621">
        <v>36.291069999999998</v>
      </c>
      <c r="L621">
        <v>73.613010000000003</v>
      </c>
    </row>
    <row r="622" spans="1:15" x14ac:dyDescent="0.25">
      <c r="A622" s="58" t="str">
        <f t="shared" si="9"/>
        <v>Salivary glands8</v>
      </c>
      <c r="B622" t="s">
        <v>260</v>
      </c>
      <c r="C622" t="s">
        <v>16</v>
      </c>
      <c r="D622">
        <v>8</v>
      </c>
      <c r="E622" t="s">
        <v>204</v>
      </c>
      <c r="F622" t="s">
        <v>207</v>
      </c>
      <c r="G622">
        <v>72</v>
      </c>
      <c r="H622">
        <v>69.44444</v>
      </c>
      <c r="I622">
        <v>43.681690000000003</v>
      </c>
      <c r="J622">
        <v>66.627849999999995</v>
      </c>
      <c r="K622">
        <v>37.028320000000001</v>
      </c>
      <c r="L622">
        <v>73.056010000000001</v>
      </c>
      <c r="M622">
        <v>55.963299999999997</v>
      </c>
      <c r="N622" t="s">
        <v>253</v>
      </c>
      <c r="O622" t="s">
        <v>243</v>
      </c>
    </row>
    <row r="623" spans="1:15" x14ac:dyDescent="0.25">
      <c r="A623" s="58" t="str">
        <f t="shared" si="9"/>
        <v>Salivary glands9</v>
      </c>
      <c r="B623" t="s">
        <v>260</v>
      </c>
      <c r="C623" t="s">
        <v>16</v>
      </c>
      <c r="D623">
        <v>9</v>
      </c>
      <c r="E623" t="s">
        <v>190</v>
      </c>
      <c r="F623" t="s">
        <v>213</v>
      </c>
      <c r="G623">
        <v>73</v>
      </c>
      <c r="H623">
        <v>64.383560000000003</v>
      </c>
      <c r="I623">
        <v>43.847180000000002</v>
      </c>
      <c r="J623">
        <v>66.626990000000006</v>
      </c>
      <c r="K623">
        <v>37.192869999999999</v>
      </c>
      <c r="L623">
        <v>72.89237</v>
      </c>
      <c r="M623">
        <v>55.963299999999997</v>
      </c>
      <c r="N623" t="s">
        <v>243</v>
      </c>
      <c r="O623" t="s">
        <v>243</v>
      </c>
    </row>
    <row r="624" spans="1:15" x14ac:dyDescent="0.25">
      <c r="A624" s="58" t="str">
        <f t="shared" si="9"/>
        <v>Salivary glands10</v>
      </c>
      <c r="B624" t="s">
        <v>260</v>
      </c>
      <c r="C624" t="s">
        <v>16</v>
      </c>
      <c r="D624">
        <v>10</v>
      </c>
      <c r="E624" t="s">
        <v>199</v>
      </c>
      <c r="F624" t="s">
        <v>179</v>
      </c>
      <c r="G624">
        <v>80</v>
      </c>
      <c r="H624">
        <v>66.25</v>
      </c>
      <c r="I624">
        <v>44.353450000000002</v>
      </c>
      <c r="J624">
        <v>66.137569999999997</v>
      </c>
      <c r="K624">
        <v>38.020319999999998</v>
      </c>
      <c r="L624">
        <v>72.207629999999995</v>
      </c>
      <c r="M624">
        <v>55.963299999999997</v>
      </c>
      <c r="N624" t="s">
        <v>253</v>
      </c>
      <c r="O624" t="s">
        <v>243</v>
      </c>
    </row>
    <row r="625" spans="1:15" x14ac:dyDescent="0.25">
      <c r="A625" s="58" t="str">
        <f t="shared" si="9"/>
        <v>Salivary glands11</v>
      </c>
      <c r="B625" t="s">
        <v>260</v>
      </c>
      <c r="C625" t="s">
        <v>16</v>
      </c>
      <c r="D625">
        <v>11</v>
      </c>
      <c r="E625" t="s">
        <v>201</v>
      </c>
      <c r="F625" t="s">
        <v>184</v>
      </c>
      <c r="G625">
        <v>85</v>
      </c>
      <c r="H625">
        <v>57.647060000000003</v>
      </c>
      <c r="I625">
        <v>44.770440000000001</v>
      </c>
      <c r="J625">
        <v>65.841120000000004</v>
      </c>
      <c r="K625">
        <v>38.627899999999997</v>
      </c>
      <c r="L625">
        <v>71.695859999999996</v>
      </c>
      <c r="M625">
        <v>55.963299999999997</v>
      </c>
      <c r="N625" t="s">
        <v>243</v>
      </c>
      <c r="O625" t="s">
        <v>243</v>
      </c>
    </row>
    <row r="626" spans="1:15" x14ac:dyDescent="0.25">
      <c r="A626" s="58" t="str">
        <f t="shared" si="9"/>
        <v>Salivary glands12</v>
      </c>
      <c r="B626" t="s">
        <v>260</v>
      </c>
      <c r="C626" t="s">
        <v>16</v>
      </c>
      <c r="D626">
        <v>12</v>
      </c>
      <c r="E626" t="s">
        <v>188</v>
      </c>
      <c r="F626" t="s">
        <v>300</v>
      </c>
      <c r="G626">
        <v>86</v>
      </c>
      <c r="H626">
        <v>54.651159999999997</v>
      </c>
      <c r="I626">
        <v>44.792540000000002</v>
      </c>
      <c r="J626">
        <v>65.838700000000003</v>
      </c>
      <c r="K626">
        <v>38.695210000000003</v>
      </c>
      <c r="L626">
        <v>71.680869999999999</v>
      </c>
      <c r="M626">
        <v>55.963299999999997</v>
      </c>
      <c r="N626" t="s">
        <v>243</v>
      </c>
      <c r="O626" t="s">
        <v>243</v>
      </c>
    </row>
    <row r="627" spans="1:15" x14ac:dyDescent="0.25">
      <c r="A627" s="58" t="str">
        <f t="shared" si="9"/>
        <v>Salivary glands13</v>
      </c>
      <c r="B627" t="s">
        <v>260</v>
      </c>
      <c r="C627" t="s">
        <v>16</v>
      </c>
      <c r="D627">
        <v>13</v>
      </c>
      <c r="G627">
        <v>87</v>
      </c>
      <c r="I627">
        <v>44.90428</v>
      </c>
      <c r="J627">
        <v>65.764960000000002</v>
      </c>
      <c r="K627">
        <v>38.822090000000003</v>
      </c>
      <c r="L627">
        <v>71.56953</v>
      </c>
    </row>
    <row r="628" spans="1:15" x14ac:dyDescent="0.25">
      <c r="A628" s="58" t="str">
        <f t="shared" si="9"/>
        <v>Salivary glands14</v>
      </c>
      <c r="B628" t="s">
        <v>260</v>
      </c>
      <c r="C628" t="s">
        <v>16</v>
      </c>
      <c r="D628">
        <v>14</v>
      </c>
      <c r="E628" t="s">
        <v>205</v>
      </c>
      <c r="F628" t="s">
        <v>303</v>
      </c>
      <c r="G628">
        <v>87</v>
      </c>
      <c r="H628">
        <v>42.528739999999999</v>
      </c>
      <c r="I628">
        <v>44.90428</v>
      </c>
      <c r="J628">
        <v>65.764960000000002</v>
      </c>
      <c r="K628">
        <v>38.822090000000003</v>
      </c>
      <c r="L628">
        <v>71.56953</v>
      </c>
      <c r="M628">
        <v>55.963299999999997</v>
      </c>
      <c r="N628" t="s">
        <v>244</v>
      </c>
      <c r="O628" t="s">
        <v>243</v>
      </c>
    </row>
    <row r="629" spans="1:15" x14ac:dyDescent="0.25">
      <c r="A629" s="58" t="str">
        <f t="shared" si="9"/>
        <v>Salivary glands15</v>
      </c>
      <c r="B629" t="s">
        <v>260</v>
      </c>
      <c r="C629" t="s">
        <v>16</v>
      </c>
      <c r="D629">
        <v>15</v>
      </c>
      <c r="E629" t="s">
        <v>198</v>
      </c>
      <c r="F629" t="s">
        <v>183</v>
      </c>
      <c r="G629">
        <v>91</v>
      </c>
      <c r="H629">
        <v>54.945050000000002</v>
      </c>
      <c r="I629">
        <v>45.15802</v>
      </c>
      <c r="J629">
        <v>65.576279999999997</v>
      </c>
      <c r="K629">
        <v>39.198950000000004</v>
      </c>
      <c r="L629">
        <v>71.237690000000001</v>
      </c>
      <c r="M629">
        <v>55.963299999999997</v>
      </c>
      <c r="N629" t="s">
        <v>243</v>
      </c>
      <c r="O629" t="s">
        <v>243</v>
      </c>
    </row>
    <row r="630" spans="1:15" x14ac:dyDescent="0.25">
      <c r="A630" s="58" t="str">
        <f t="shared" si="9"/>
        <v>Salivary glands16</v>
      </c>
      <c r="B630" t="s">
        <v>260</v>
      </c>
      <c r="C630" t="s">
        <v>16</v>
      </c>
      <c r="D630">
        <v>16</v>
      </c>
      <c r="E630" t="s">
        <v>197</v>
      </c>
      <c r="F630" t="s">
        <v>221</v>
      </c>
      <c r="G630">
        <v>103</v>
      </c>
      <c r="H630">
        <v>44.66019</v>
      </c>
      <c r="I630">
        <v>45.82629</v>
      </c>
      <c r="J630">
        <v>64.997640000000004</v>
      </c>
      <c r="K630">
        <v>40.228389999999997</v>
      </c>
      <c r="L630">
        <v>70.396129999999999</v>
      </c>
      <c r="M630">
        <v>55.963299999999997</v>
      </c>
      <c r="N630" t="s">
        <v>244</v>
      </c>
      <c r="O630" t="s">
        <v>243</v>
      </c>
    </row>
    <row r="631" spans="1:15" x14ac:dyDescent="0.25">
      <c r="A631" s="58" t="str">
        <f t="shared" si="9"/>
        <v>Salivary glands17</v>
      </c>
      <c r="B631" t="s">
        <v>260</v>
      </c>
      <c r="C631" t="s">
        <v>16</v>
      </c>
      <c r="D631">
        <v>17</v>
      </c>
      <c r="G631">
        <v>107</v>
      </c>
      <c r="I631">
        <v>46.023679999999999</v>
      </c>
      <c r="J631">
        <v>64.870829999999998</v>
      </c>
      <c r="K631">
        <v>40.537939999999999</v>
      </c>
      <c r="L631">
        <v>70.072400000000002</v>
      </c>
    </row>
    <row r="632" spans="1:15" x14ac:dyDescent="0.25">
      <c r="A632" s="58" t="str">
        <f t="shared" si="9"/>
        <v>Salivary glands18</v>
      </c>
      <c r="B632" t="s">
        <v>260</v>
      </c>
      <c r="C632" t="s">
        <v>16</v>
      </c>
      <c r="D632">
        <v>18</v>
      </c>
      <c r="E632" t="s">
        <v>200</v>
      </c>
      <c r="F632" t="s">
        <v>220</v>
      </c>
      <c r="G632">
        <v>108</v>
      </c>
      <c r="H632">
        <v>55.55556</v>
      </c>
      <c r="I632">
        <v>46.076070000000001</v>
      </c>
      <c r="J632">
        <v>64.793670000000006</v>
      </c>
      <c r="K632">
        <v>40.660029999999999</v>
      </c>
      <c r="L632">
        <v>70.069789999999998</v>
      </c>
      <c r="M632">
        <v>55.963299999999997</v>
      </c>
      <c r="N632" t="s">
        <v>243</v>
      </c>
      <c r="O632" t="s">
        <v>243</v>
      </c>
    </row>
    <row r="633" spans="1:15" x14ac:dyDescent="0.25">
      <c r="A633" s="58" t="str">
        <f t="shared" si="9"/>
        <v>Salivary glands19</v>
      </c>
      <c r="B633" t="s">
        <v>260</v>
      </c>
      <c r="C633" t="s">
        <v>16</v>
      </c>
      <c r="D633">
        <v>19</v>
      </c>
      <c r="E633" t="s">
        <v>202</v>
      </c>
      <c r="F633" t="s">
        <v>219</v>
      </c>
      <c r="G633">
        <v>116</v>
      </c>
      <c r="H633">
        <v>47.413789999999999</v>
      </c>
      <c r="I633">
        <v>46.453429999999997</v>
      </c>
      <c r="J633">
        <v>64.520799999999994</v>
      </c>
      <c r="K633">
        <v>41.191890000000001</v>
      </c>
      <c r="L633">
        <v>69.593220000000002</v>
      </c>
      <c r="M633">
        <v>55.963299999999997</v>
      </c>
      <c r="N633" t="s">
        <v>243</v>
      </c>
      <c r="O633" t="s">
        <v>243</v>
      </c>
    </row>
    <row r="634" spans="1:15" x14ac:dyDescent="0.25">
      <c r="A634" s="58" t="str">
        <f t="shared" si="9"/>
        <v>Salivary glands20</v>
      </c>
      <c r="B634" t="s">
        <v>260</v>
      </c>
      <c r="C634" t="s">
        <v>16</v>
      </c>
      <c r="D634">
        <v>20</v>
      </c>
      <c r="E634" t="s">
        <v>206</v>
      </c>
      <c r="F634" t="s">
        <v>304</v>
      </c>
      <c r="G634">
        <v>120</v>
      </c>
      <c r="H634">
        <v>52.5</v>
      </c>
      <c r="I634">
        <v>46.629190000000001</v>
      </c>
      <c r="J634">
        <v>64.392309999999995</v>
      </c>
      <c r="K634">
        <v>41.441589999999998</v>
      </c>
      <c r="L634">
        <v>69.362679999999997</v>
      </c>
      <c r="M634">
        <v>55.963299999999997</v>
      </c>
      <c r="N634" t="s">
        <v>243</v>
      </c>
      <c r="O634" t="s">
        <v>243</v>
      </c>
    </row>
    <row r="635" spans="1:15" x14ac:dyDescent="0.25">
      <c r="A635" s="58" t="str">
        <f t="shared" si="9"/>
        <v>Salivary glands21</v>
      </c>
      <c r="B635" t="s">
        <v>260</v>
      </c>
      <c r="C635" t="s">
        <v>16</v>
      </c>
      <c r="D635">
        <v>21</v>
      </c>
      <c r="G635">
        <v>127</v>
      </c>
      <c r="I635">
        <v>46.873629999999999</v>
      </c>
      <c r="J635">
        <v>64.177189999999996</v>
      </c>
      <c r="K635">
        <v>41.865859999999998</v>
      </c>
      <c r="L635">
        <v>69.022080000000003</v>
      </c>
    </row>
    <row r="636" spans="1:15" x14ac:dyDescent="0.25">
      <c r="A636" s="58" t="str">
        <f t="shared" si="9"/>
        <v>Salivary glands22</v>
      </c>
      <c r="B636" t="s">
        <v>260</v>
      </c>
      <c r="C636" t="s">
        <v>16</v>
      </c>
      <c r="D636">
        <v>22</v>
      </c>
      <c r="G636">
        <v>147</v>
      </c>
      <c r="I636">
        <v>47.565219999999997</v>
      </c>
      <c r="J636">
        <v>63.624429999999997</v>
      </c>
      <c r="K636">
        <v>42.903599999999997</v>
      </c>
      <c r="L636">
        <v>68.114810000000006</v>
      </c>
    </row>
    <row r="637" spans="1:15" x14ac:dyDescent="0.25">
      <c r="A637" s="58" t="str">
        <f t="shared" si="9"/>
        <v>Salivary glands23</v>
      </c>
      <c r="B637" t="s">
        <v>260</v>
      </c>
      <c r="C637" t="s">
        <v>16</v>
      </c>
      <c r="D637">
        <v>23</v>
      </c>
      <c r="E637" t="s">
        <v>193</v>
      </c>
      <c r="F637" t="s">
        <v>173</v>
      </c>
      <c r="G637">
        <v>150</v>
      </c>
      <c r="H637">
        <v>60</v>
      </c>
      <c r="I637">
        <v>47.633989999999997</v>
      </c>
      <c r="J637">
        <v>63.546689999999998</v>
      </c>
      <c r="K637">
        <v>43.00911</v>
      </c>
      <c r="L637">
        <v>67.985150000000004</v>
      </c>
      <c r="M637">
        <v>55.963299999999997</v>
      </c>
      <c r="N637" t="s">
        <v>243</v>
      </c>
      <c r="O637" t="s">
        <v>243</v>
      </c>
    </row>
    <row r="638" spans="1:15" x14ac:dyDescent="0.25">
      <c r="A638" s="58" t="str">
        <f t="shared" si="9"/>
        <v>Salivary glands24</v>
      </c>
      <c r="B638" t="s">
        <v>260</v>
      </c>
      <c r="C638" t="s">
        <v>16</v>
      </c>
      <c r="D638">
        <v>24</v>
      </c>
      <c r="G638">
        <v>167</v>
      </c>
      <c r="I638">
        <v>48.091589999999997</v>
      </c>
      <c r="J638">
        <v>63.171300000000002</v>
      </c>
      <c r="K638">
        <v>43.735770000000002</v>
      </c>
      <c r="L638">
        <v>67.417410000000004</v>
      </c>
    </row>
    <row r="639" spans="1:15" x14ac:dyDescent="0.25">
      <c r="A639" s="58" t="str">
        <f t="shared" si="9"/>
        <v>Salivary glands25</v>
      </c>
      <c r="B639" t="s">
        <v>260</v>
      </c>
      <c r="C639" t="s">
        <v>16</v>
      </c>
      <c r="D639">
        <v>25</v>
      </c>
      <c r="G639">
        <v>187</v>
      </c>
      <c r="I639">
        <v>48.547130000000003</v>
      </c>
      <c r="J639">
        <v>62.790320000000001</v>
      </c>
      <c r="K639">
        <v>44.42107</v>
      </c>
      <c r="L639">
        <v>66.791700000000006</v>
      </c>
    </row>
    <row r="640" spans="1:15" x14ac:dyDescent="0.25">
      <c r="A640" s="58" t="str">
        <f t="shared" si="9"/>
        <v>Salivary glands26</v>
      </c>
      <c r="B640" t="s">
        <v>260</v>
      </c>
      <c r="C640" t="s">
        <v>16</v>
      </c>
      <c r="D640">
        <v>26</v>
      </c>
      <c r="E640" t="s">
        <v>194</v>
      </c>
      <c r="F640" t="s">
        <v>174</v>
      </c>
      <c r="G640">
        <v>203</v>
      </c>
      <c r="H640">
        <v>58.620690000000003</v>
      </c>
      <c r="I640">
        <v>48.857689999999998</v>
      </c>
      <c r="J640">
        <v>62.516080000000002</v>
      </c>
      <c r="K640">
        <v>44.890900000000002</v>
      </c>
      <c r="L640">
        <v>66.383030000000005</v>
      </c>
      <c r="M640">
        <v>55.963299999999997</v>
      </c>
      <c r="N640" t="s">
        <v>243</v>
      </c>
      <c r="O640" t="s">
        <v>243</v>
      </c>
    </row>
    <row r="641" spans="1:15" x14ac:dyDescent="0.25">
      <c r="A641" s="58" t="str">
        <f t="shared" si="9"/>
        <v>Salivary glands27</v>
      </c>
      <c r="B641" t="s">
        <v>260</v>
      </c>
      <c r="C641" t="s">
        <v>16</v>
      </c>
      <c r="D641">
        <v>27</v>
      </c>
      <c r="E641" t="s">
        <v>192</v>
      </c>
      <c r="F641" t="s">
        <v>185</v>
      </c>
      <c r="G641">
        <v>204</v>
      </c>
      <c r="H641">
        <v>54.411769999999997</v>
      </c>
      <c r="I641">
        <v>48.872480000000003</v>
      </c>
      <c r="J641">
        <v>62.511719999999997</v>
      </c>
      <c r="K641">
        <v>44.90746</v>
      </c>
      <c r="L641">
        <v>66.361689999999996</v>
      </c>
      <c r="M641">
        <v>55.963299999999997</v>
      </c>
      <c r="N641" t="s">
        <v>243</v>
      </c>
      <c r="O641" t="s">
        <v>243</v>
      </c>
    </row>
    <row r="642" spans="1:15" x14ac:dyDescent="0.25">
      <c r="A642" s="58" t="str">
        <f t="shared" ref="A642:A705" si="10">CONCATENATE(C642,D642)</f>
        <v>Salivary glands28</v>
      </c>
      <c r="B642" t="s">
        <v>260</v>
      </c>
      <c r="C642" t="s">
        <v>16</v>
      </c>
      <c r="D642">
        <v>28</v>
      </c>
      <c r="G642">
        <v>207</v>
      </c>
      <c r="I642">
        <v>48.925980000000003</v>
      </c>
      <c r="J642">
        <v>62.462820000000001</v>
      </c>
      <c r="K642">
        <v>44.999510000000001</v>
      </c>
      <c r="L642">
        <v>66.280190000000005</v>
      </c>
    </row>
    <row r="643" spans="1:15" x14ac:dyDescent="0.25">
      <c r="A643" s="58" t="str">
        <f t="shared" si="10"/>
        <v>Stomach1</v>
      </c>
      <c r="B643" t="s">
        <v>260</v>
      </c>
      <c r="C643" t="s">
        <v>12</v>
      </c>
      <c r="D643">
        <v>1</v>
      </c>
      <c r="G643">
        <v>401</v>
      </c>
      <c r="I643">
        <v>7.7224690000000002</v>
      </c>
      <c r="J643">
        <v>13.792109999999999</v>
      </c>
      <c r="K643">
        <v>6.1626070000000004</v>
      </c>
      <c r="L643">
        <v>15.708449999999999</v>
      </c>
    </row>
    <row r="644" spans="1:15" x14ac:dyDescent="0.25">
      <c r="A644" s="58" t="str">
        <f t="shared" si="10"/>
        <v>Stomach2</v>
      </c>
      <c r="B644" t="s">
        <v>260</v>
      </c>
      <c r="C644" t="s">
        <v>12</v>
      </c>
      <c r="D644">
        <v>2</v>
      </c>
      <c r="E644" t="s">
        <v>195</v>
      </c>
      <c r="F644" t="s">
        <v>181</v>
      </c>
      <c r="G644">
        <v>416</v>
      </c>
      <c r="H644">
        <v>17.307690000000001</v>
      </c>
      <c r="I644">
        <v>7.7708250000000003</v>
      </c>
      <c r="J644">
        <v>13.73457</v>
      </c>
      <c r="K644">
        <v>6.2547969999999999</v>
      </c>
      <c r="L644">
        <v>15.617929999999999</v>
      </c>
      <c r="M644">
        <v>10.78579</v>
      </c>
      <c r="N644" t="s">
        <v>253</v>
      </c>
      <c r="O644" t="s">
        <v>253</v>
      </c>
    </row>
    <row r="645" spans="1:15" x14ac:dyDescent="0.25">
      <c r="A645" s="58" t="str">
        <f t="shared" si="10"/>
        <v>Stomach3</v>
      </c>
      <c r="B645" t="s">
        <v>260</v>
      </c>
      <c r="C645" t="s">
        <v>12</v>
      </c>
      <c r="D645">
        <v>3</v>
      </c>
      <c r="E645" t="s">
        <v>196</v>
      </c>
      <c r="F645" t="s">
        <v>215</v>
      </c>
      <c r="G645">
        <v>479</v>
      </c>
      <c r="H645">
        <v>10.85595</v>
      </c>
      <c r="I645">
        <v>7.9798859999999996</v>
      </c>
      <c r="J645">
        <v>13.53675</v>
      </c>
      <c r="K645">
        <v>6.5400749999999999</v>
      </c>
      <c r="L645">
        <v>15.28707</v>
      </c>
      <c r="M645">
        <v>10.78579</v>
      </c>
      <c r="N645" t="s">
        <v>243</v>
      </c>
      <c r="O645" t="s">
        <v>243</v>
      </c>
    </row>
    <row r="646" spans="1:15" x14ac:dyDescent="0.25">
      <c r="A646" s="58" t="str">
        <f t="shared" si="10"/>
        <v>Stomach4</v>
      </c>
      <c r="B646" t="s">
        <v>260</v>
      </c>
      <c r="C646" t="s">
        <v>12</v>
      </c>
      <c r="D646">
        <v>4</v>
      </c>
      <c r="E646" t="s">
        <v>189</v>
      </c>
      <c r="F646" t="s">
        <v>214</v>
      </c>
      <c r="G646">
        <v>516</v>
      </c>
      <c r="H646">
        <v>22.286819999999999</v>
      </c>
      <c r="I646">
        <v>8.0827960000000001</v>
      </c>
      <c r="J646">
        <v>13.43933</v>
      </c>
      <c r="K646">
        <v>6.6894280000000004</v>
      </c>
      <c r="L646">
        <v>15.11307</v>
      </c>
      <c r="M646">
        <v>10.78579</v>
      </c>
      <c r="N646" t="s">
        <v>253</v>
      </c>
      <c r="O646" t="s">
        <v>253</v>
      </c>
    </row>
    <row r="647" spans="1:15" x14ac:dyDescent="0.25">
      <c r="A647" s="58" t="str">
        <f t="shared" si="10"/>
        <v>Stomach5</v>
      </c>
      <c r="B647" t="s">
        <v>260</v>
      </c>
      <c r="C647" t="s">
        <v>12</v>
      </c>
      <c r="D647">
        <v>5</v>
      </c>
      <c r="E647" t="s">
        <v>198</v>
      </c>
      <c r="F647" t="s">
        <v>183</v>
      </c>
      <c r="G647">
        <v>518</v>
      </c>
      <c r="H647">
        <v>23.552119999999999</v>
      </c>
      <c r="I647">
        <v>8.0916890000000006</v>
      </c>
      <c r="J647">
        <v>13.43482</v>
      </c>
      <c r="K647">
        <v>6.6995149999999999</v>
      </c>
      <c r="L647">
        <v>15.11107</v>
      </c>
      <c r="M647">
        <v>10.78579</v>
      </c>
      <c r="N647" t="s">
        <v>253</v>
      </c>
      <c r="O647" t="s">
        <v>253</v>
      </c>
    </row>
    <row r="648" spans="1:15" x14ac:dyDescent="0.25">
      <c r="A648" s="58" t="str">
        <f t="shared" si="10"/>
        <v>Stomach6</v>
      </c>
      <c r="B648" t="s">
        <v>260</v>
      </c>
      <c r="C648" t="s">
        <v>12</v>
      </c>
      <c r="D648">
        <v>6</v>
      </c>
      <c r="G648">
        <v>551</v>
      </c>
      <c r="I648">
        <v>8.1749609999999997</v>
      </c>
      <c r="J648">
        <v>13.35487</v>
      </c>
      <c r="K648">
        <v>6.8179920000000003</v>
      </c>
      <c r="L648">
        <v>14.97852</v>
      </c>
    </row>
    <row r="649" spans="1:15" x14ac:dyDescent="0.25">
      <c r="A649" s="58" t="str">
        <f t="shared" si="10"/>
        <v>Stomach7</v>
      </c>
      <c r="B649" t="s">
        <v>260</v>
      </c>
      <c r="C649" t="s">
        <v>12</v>
      </c>
      <c r="D649">
        <v>7</v>
      </c>
      <c r="E649" t="s">
        <v>203</v>
      </c>
      <c r="F649" t="s">
        <v>216</v>
      </c>
      <c r="G649">
        <v>570</v>
      </c>
      <c r="H649">
        <v>3.1578949999999999</v>
      </c>
      <c r="I649">
        <v>8.2170459999999999</v>
      </c>
      <c r="J649">
        <v>13.30932</v>
      </c>
      <c r="K649">
        <v>6.8844859999999999</v>
      </c>
      <c r="L649">
        <v>14.90028</v>
      </c>
      <c r="M649">
        <v>10.78579</v>
      </c>
      <c r="N649" t="s">
        <v>244</v>
      </c>
      <c r="O649" t="s">
        <v>244</v>
      </c>
    </row>
    <row r="650" spans="1:15" x14ac:dyDescent="0.25">
      <c r="A650" s="58" t="str">
        <f t="shared" si="10"/>
        <v>Stomach8</v>
      </c>
      <c r="B650" t="s">
        <v>260</v>
      </c>
      <c r="C650" t="s">
        <v>12</v>
      </c>
      <c r="D650">
        <v>8</v>
      </c>
      <c r="E650" t="s">
        <v>199</v>
      </c>
      <c r="F650" t="s">
        <v>179</v>
      </c>
      <c r="G650">
        <v>614</v>
      </c>
      <c r="H650">
        <v>6.8403910000000003</v>
      </c>
      <c r="I650">
        <v>8.3134289999999993</v>
      </c>
      <c r="J650">
        <v>13.21814</v>
      </c>
      <c r="K650">
        <v>7.0251440000000001</v>
      </c>
      <c r="L650">
        <v>14.752219999999999</v>
      </c>
      <c r="M650">
        <v>10.78579</v>
      </c>
      <c r="N650" t="s">
        <v>244</v>
      </c>
      <c r="O650" t="s">
        <v>244</v>
      </c>
    </row>
    <row r="651" spans="1:15" x14ac:dyDescent="0.25">
      <c r="A651" s="58" t="str">
        <f t="shared" si="10"/>
        <v>Stomach9</v>
      </c>
      <c r="B651" t="s">
        <v>260</v>
      </c>
      <c r="C651" t="s">
        <v>12</v>
      </c>
      <c r="D651">
        <v>9</v>
      </c>
      <c r="G651">
        <v>701</v>
      </c>
      <c r="I651">
        <v>8.4694990000000008</v>
      </c>
      <c r="J651">
        <v>13.065379999999999</v>
      </c>
      <c r="K651">
        <v>7.2606120000000001</v>
      </c>
      <c r="L651">
        <v>14.49217</v>
      </c>
    </row>
    <row r="652" spans="1:15" x14ac:dyDescent="0.25">
      <c r="A652" s="58" t="str">
        <f t="shared" si="10"/>
        <v>Stomach10</v>
      </c>
      <c r="B652" t="s">
        <v>260</v>
      </c>
      <c r="C652" t="s">
        <v>12</v>
      </c>
      <c r="D652">
        <v>10</v>
      </c>
      <c r="E652" t="s">
        <v>200</v>
      </c>
      <c r="F652" t="s">
        <v>220</v>
      </c>
      <c r="G652">
        <v>722</v>
      </c>
      <c r="H652">
        <v>12.32687</v>
      </c>
      <c r="I652">
        <v>8.5036570000000005</v>
      </c>
      <c r="J652">
        <v>13.029389999999999</v>
      </c>
      <c r="K652">
        <v>7.3084090000000002</v>
      </c>
      <c r="L652">
        <v>14.43465</v>
      </c>
      <c r="M652">
        <v>10.78579</v>
      </c>
      <c r="N652" t="s">
        <v>243</v>
      </c>
      <c r="O652" t="s">
        <v>243</v>
      </c>
    </row>
    <row r="653" spans="1:15" x14ac:dyDescent="0.25">
      <c r="A653" s="58" t="str">
        <f t="shared" si="10"/>
        <v>Stomach11</v>
      </c>
      <c r="B653" t="s">
        <v>260</v>
      </c>
      <c r="C653" t="s">
        <v>12</v>
      </c>
      <c r="D653">
        <v>11</v>
      </c>
      <c r="E653" t="s">
        <v>201</v>
      </c>
      <c r="F653" t="s">
        <v>184</v>
      </c>
      <c r="G653">
        <v>727</v>
      </c>
      <c r="H653">
        <v>11.55433</v>
      </c>
      <c r="I653">
        <v>8.5142070000000007</v>
      </c>
      <c r="J653">
        <v>13.024139999999999</v>
      </c>
      <c r="K653">
        <v>7.3197150000000004</v>
      </c>
      <c r="L653">
        <v>14.42137</v>
      </c>
      <c r="M653">
        <v>10.78579</v>
      </c>
      <c r="N653" t="s">
        <v>243</v>
      </c>
      <c r="O653" t="s">
        <v>243</v>
      </c>
    </row>
    <row r="654" spans="1:15" x14ac:dyDescent="0.25">
      <c r="A654" s="58" t="str">
        <f t="shared" si="10"/>
        <v>Stomach12</v>
      </c>
      <c r="B654" t="s">
        <v>260</v>
      </c>
      <c r="C654" t="s">
        <v>12</v>
      </c>
      <c r="D654">
        <v>12</v>
      </c>
      <c r="E654" t="s">
        <v>197</v>
      </c>
      <c r="F654" t="s">
        <v>221</v>
      </c>
      <c r="G654">
        <v>738</v>
      </c>
      <c r="H654">
        <v>10.56911</v>
      </c>
      <c r="I654">
        <v>8.532273</v>
      </c>
      <c r="J654">
        <v>13.0046</v>
      </c>
      <c r="K654">
        <v>7.3450709999999999</v>
      </c>
      <c r="L654">
        <v>14.39418</v>
      </c>
      <c r="M654">
        <v>10.78579</v>
      </c>
      <c r="N654" t="s">
        <v>243</v>
      </c>
      <c r="O654" t="s">
        <v>243</v>
      </c>
    </row>
    <row r="655" spans="1:15" x14ac:dyDescent="0.25">
      <c r="A655" s="58" t="str">
        <f t="shared" si="10"/>
        <v>Stomach13</v>
      </c>
      <c r="B655" t="s">
        <v>260</v>
      </c>
      <c r="C655" t="s">
        <v>12</v>
      </c>
      <c r="D655">
        <v>13</v>
      </c>
      <c r="E655" t="s">
        <v>188</v>
      </c>
      <c r="F655" t="s">
        <v>300</v>
      </c>
      <c r="G655">
        <v>743</v>
      </c>
      <c r="H655">
        <v>6.1911170000000002</v>
      </c>
      <c r="I655">
        <v>8.5363659999999992</v>
      </c>
      <c r="J655">
        <v>13.00043</v>
      </c>
      <c r="K655">
        <v>7.3551719999999996</v>
      </c>
      <c r="L655">
        <v>14.38106</v>
      </c>
      <c r="M655">
        <v>10.78579</v>
      </c>
      <c r="N655" t="s">
        <v>244</v>
      </c>
      <c r="O655" t="s">
        <v>244</v>
      </c>
    </row>
    <row r="656" spans="1:15" x14ac:dyDescent="0.25">
      <c r="A656" s="58" t="str">
        <f t="shared" si="10"/>
        <v>Stomach14</v>
      </c>
      <c r="B656" t="s">
        <v>260</v>
      </c>
      <c r="C656" t="s">
        <v>12</v>
      </c>
      <c r="D656">
        <v>14</v>
      </c>
      <c r="E656" t="s">
        <v>205</v>
      </c>
      <c r="F656" t="s">
        <v>303</v>
      </c>
      <c r="G656">
        <v>773</v>
      </c>
      <c r="H656">
        <v>11.772320000000001</v>
      </c>
      <c r="I656">
        <v>8.5811569999999993</v>
      </c>
      <c r="J656">
        <v>12.95557</v>
      </c>
      <c r="K656">
        <v>7.4202409999999999</v>
      </c>
      <c r="L656">
        <v>14.311389999999999</v>
      </c>
      <c r="M656">
        <v>10.78579</v>
      </c>
      <c r="N656" t="s">
        <v>243</v>
      </c>
      <c r="O656" t="s">
        <v>243</v>
      </c>
    </row>
    <row r="657" spans="1:15" x14ac:dyDescent="0.25">
      <c r="A657" s="58" t="str">
        <f t="shared" si="10"/>
        <v>Stomach15</v>
      </c>
      <c r="B657" t="s">
        <v>260</v>
      </c>
      <c r="C657" t="s">
        <v>12</v>
      </c>
      <c r="D657">
        <v>15</v>
      </c>
      <c r="E657" t="s">
        <v>191</v>
      </c>
      <c r="F657" t="s">
        <v>245</v>
      </c>
      <c r="G657">
        <v>780</v>
      </c>
      <c r="H657">
        <v>14.23077</v>
      </c>
      <c r="I657">
        <v>8.5940659999999998</v>
      </c>
      <c r="J657">
        <v>12.944660000000001</v>
      </c>
      <c r="K657">
        <v>7.4400550000000001</v>
      </c>
      <c r="L657">
        <v>14.29542</v>
      </c>
      <c r="M657">
        <v>10.78579</v>
      </c>
      <c r="N657" t="s">
        <v>253</v>
      </c>
      <c r="O657" t="s">
        <v>243</v>
      </c>
    </row>
    <row r="658" spans="1:15" x14ac:dyDescent="0.25">
      <c r="A658" s="58" t="str">
        <f t="shared" si="10"/>
        <v>Stomach16</v>
      </c>
      <c r="B658" t="s">
        <v>260</v>
      </c>
      <c r="C658" t="s">
        <v>12</v>
      </c>
      <c r="D658">
        <v>16</v>
      </c>
      <c r="E658" t="s">
        <v>206</v>
      </c>
      <c r="F658" t="s">
        <v>304</v>
      </c>
      <c r="G658">
        <v>812</v>
      </c>
      <c r="H658">
        <v>14.532019999999999</v>
      </c>
      <c r="I658">
        <v>8.6367460000000005</v>
      </c>
      <c r="J658">
        <v>12.903969999999999</v>
      </c>
      <c r="K658">
        <v>7.5043290000000002</v>
      </c>
      <c r="L658">
        <v>14.22409</v>
      </c>
      <c r="M658">
        <v>10.78579</v>
      </c>
      <c r="N658" t="s">
        <v>253</v>
      </c>
      <c r="O658" t="s">
        <v>253</v>
      </c>
    </row>
    <row r="659" spans="1:15" x14ac:dyDescent="0.25">
      <c r="A659" s="58" t="str">
        <f t="shared" si="10"/>
        <v>Stomach17</v>
      </c>
      <c r="B659" t="s">
        <v>260</v>
      </c>
      <c r="C659" t="s">
        <v>12</v>
      </c>
      <c r="D659">
        <v>17</v>
      </c>
      <c r="G659">
        <v>851</v>
      </c>
      <c r="I659">
        <v>8.6876750000000005</v>
      </c>
      <c r="J659">
        <v>12.85596</v>
      </c>
      <c r="K659">
        <v>7.5741189999999996</v>
      </c>
      <c r="L659">
        <v>14.142200000000001</v>
      </c>
    </row>
    <row r="660" spans="1:15" x14ac:dyDescent="0.25">
      <c r="A660" s="58" t="str">
        <f t="shared" si="10"/>
        <v>Stomach18</v>
      </c>
      <c r="B660" t="s">
        <v>260</v>
      </c>
      <c r="C660" t="s">
        <v>12</v>
      </c>
      <c r="D660">
        <v>18</v>
      </c>
      <c r="E660" t="s">
        <v>204</v>
      </c>
      <c r="F660" t="s">
        <v>207</v>
      </c>
      <c r="G660">
        <v>859</v>
      </c>
      <c r="H660">
        <v>6.0535509999999997</v>
      </c>
      <c r="I660">
        <v>8.6956009999999999</v>
      </c>
      <c r="J660">
        <v>12.84618</v>
      </c>
      <c r="K660">
        <v>7.5904369999999997</v>
      </c>
      <c r="L660">
        <v>14.12618</v>
      </c>
      <c r="M660">
        <v>10.78579</v>
      </c>
      <c r="N660" t="s">
        <v>244</v>
      </c>
      <c r="O660" t="s">
        <v>244</v>
      </c>
    </row>
    <row r="661" spans="1:15" x14ac:dyDescent="0.25">
      <c r="A661" s="58" t="str">
        <f t="shared" si="10"/>
        <v>Stomach19</v>
      </c>
      <c r="B661" t="s">
        <v>260</v>
      </c>
      <c r="C661" t="s">
        <v>12</v>
      </c>
      <c r="D661">
        <v>19</v>
      </c>
      <c r="E661" t="s">
        <v>190</v>
      </c>
      <c r="F661" t="s">
        <v>213</v>
      </c>
      <c r="G661">
        <v>952</v>
      </c>
      <c r="H661">
        <v>6.0924370000000003</v>
      </c>
      <c r="I661">
        <v>8.8016380000000005</v>
      </c>
      <c r="J661">
        <v>12.74347</v>
      </c>
      <c r="K661">
        <v>7.7466419999999996</v>
      </c>
      <c r="L661">
        <v>13.95435</v>
      </c>
      <c r="M661">
        <v>10.78579</v>
      </c>
      <c r="N661" t="s">
        <v>244</v>
      </c>
      <c r="O661" t="s">
        <v>244</v>
      </c>
    </row>
    <row r="662" spans="1:15" x14ac:dyDescent="0.25">
      <c r="A662" s="58" t="str">
        <f t="shared" si="10"/>
        <v>Stomach20</v>
      </c>
      <c r="B662" t="s">
        <v>260</v>
      </c>
      <c r="C662" t="s">
        <v>12</v>
      </c>
      <c r="D662">
        <v>20</v>
      </c>
      <c r="G662">
        <v>1001</v>
      </c>
      <c r="I662">
        <v>8.8503229999999995</v>
      </c>
      <c r="J662">
        <v>12.693759999999999</v>
      </c>
      <c r="K662">
        <v>7.8197489999999998</v>
      </c>
      <c r="L662">
        <v>13.874029999999999</v>
      </c>
    </row>
    <row r="663" spans="1:15" x14ac:dyDescent="0.25">
      <c r="A663" s="58" t="str">
        <f t="shared" si="10"/>
        <v>Stomach21</v>
      </c>
      <c r="B663" t="s">
        <v>260</v>
      </c>
      <c r="C663" t="s">
        <v>12</v>
      </c>
      <c r="D663">
        <v>21</v>
      </c>
      <c r="G663">
        <v>1151</v>
      </c>
      <c r="I663">
        <v>8.9817769999999992</v>
      </c>
      <c r="J663">
        <v>12.567349999999999</v>
      </c>
      <c r="K663">
        <v>8.01572</v>
      </c>
      <c r="L663">
        <v>13.66315</v>
      </c>
    </row>
    <row r="664" spans="1:15" x14ac:dyDescent="0.25">
      <c r="A664" s="58" t="str">
        <f t="shared" si="10"/>
        <v>Stomach22</v>
      </c>
      <c r="B664" t="s">
        <v>260</v>
      </c>
      <c r="C664" t="s">
        <v>12</v>
      </c>
      <c r="D664">
        <v>22</v>
      </c>
      <c r="E664" t="s">
        <v>202</v>
      </c>
      <c r="F664" t="s">
        <v>219</v>
      </c>
      <c r="G664">
        <v>1298</v>
      </c>
      <c r="H664">
        <v>9.1679510000000004</v>
      </c>
      <c r="I664">
        <v>9.0892189999999999</v>
      </c>
      <c r="J664">
        <v>12.46363</v>
      </c>
      <c r="K664">
        <v>8.1752109999999991</v>
      </c>
      <c r="L664">
        <v>13.491709999999999</v>
      </c>
      <c r="M664">
        <v>10.78579</v>
      </c>
      <c r="N664" t="s">
        <v>243</v>
      </c>
      <c r="O664" t="s">
        <v>243</v>
      </c>
    </row>
    <row r="665" spans="1:15" x14ac:dyDescent="0.25">
      <c r="A665" s="58" t="str">
        <f t="shared" si="10"/>
        <v>Stomach23</v>
      </c>
      <c r="B665" t="s">
        <v>260</v>
      </c>
      <c r="C665" t="s">
        <v>12</v>
      </c>
      <c r="D665">
        <v>23</v>
      </c>
      <c r="G665">
        <v>1301</v>
      </c>
      <c r="I665">
        <v>9.0899579999999993</v>
      </c>
      <c r="J665">
        <v>12.461220000000001</v>
      </c>
      <c r="K665">
        <v>8.1766649999999998</v>
      </c>
      <c r="L665">
        <v>13.490019999999999</v>
      </c>
    </row>
    <row r="666" spans="1:15" x14ac:dyDescent="0.25">
      <c r="A666" s="58" t="str">
        <f t="shared" si="10"/>
        <v>Stomach24</v>
      </c>
      <c r="B666" t="s">
        <v>260</v>
      </c>
      <c r="C666" t="s">
        <v>12</v>
      </c>
      <c r="D666">
        <v>24</v>
      </c>
      <c r="E666" t="s">
        <v>193</v>
      </c>
      <c r="F666" t="s">
        <v>173</v>
      </c>
      <c r="G666">
        <v>1331</v>
      </c>
      <c r="H666">
        <v>9.5416980000000002</v>
      </c>
      <c r="I666">
        <v>9.1093469999999996</v>
      </c>
      <c r="J666">
        <v>12.443199999999999</v>
      </c>
      <c r="K666">
        <v>8.2063030000000001</v>
      </c>
      <c r="L666">
        <v>13.4574</v>
      </c>
      <c r="M666">
        <v>10.78579</v>
      </c>
      <c r="N666" t="s">
        <v>243</v>
      </c>
      <c r="O666" t="s">
        <v>243</v>
      </c>
    </row>
    <row r="667" spans="1:15" x14ac:dyDescent="0.25">
      <c r="A667" s="58" t="str">
        <f t="shared" si="10"/>
        <v>Stomach25</v>
      </c>
      <c r="B667" t="s">
        <v>260</v>
      </c>
      <c r="C667" t="s">
        <v>12</v>
      </c>
      <c r="D667">
        <v>25</v>
      </c>
      <c r="G667">
        <v>1451</v>
      </c>
      <c r="I667">
        <v>9.180688</v>
      </c>
      <c r="J667">
        <v>12.37359</v>
      </c>
      <c r="K667">
        <v>8.312799</v>
      </c>
      <c r="L667">
        <v>13.34404</v>
      </c>
    </row>
    <row r="668" spans="1:15" x14ac:dyDescent="0.25">
      <c r="A668" s="58" t="str">
        <f t="shared" si="10"/>
        <v>Stomach26</v>
      </c>
      <c r="B668" t="s">
        <v>260</v>
      </c>
      <c r="C668" t="s">
        <v>12</v>
      </c>
      <c r="D668">
        <v>26</v>
      </c>
      <c r="G668">
        <v>1601</v>
      </c>
      <c r="I668">
        <v>9.2581190000000007</v>
      </c>
      <c r="J668">
        <v>12.297079999999999</v>
      </c>
      <c r="K668">
        <v>8.4312570000000004</v>
      </c>
      <c r="L668">
        <v>13.219340000000001</v>
      </c>
    </row>
    <row r="669" spans="1:15" x14ac:dyDescent="0.25">
      <c r="A669" s="58" t="str">
        <f t="shared" si="10"/>
        <v>Stomach27</v>
      </c>
      <c r="B669" t="s">
        <v>260</v>
      </c>
      <c r="C669" t="s">
        <v>12</v>
      </c>
      <c r="D669">
        <v>27</v>
      </c>
      <c r="G669">
        <v>1751</v>
      </c>
      <c r="I669">
        <v>9.3252330000000008</v>
      </c>
      <c r="J669">
        <v>12.23136</v>
      </c>
      <c r="K669">
        <v>8.5309100000000004</v>
      </c>
      <c r="L669">
        <v>13.1113</v>
      </c>
    </row>
    <row r="670" spans="1:15" x14ac:dyDescent="0.25">
      <c r="A670" s="58" t="str">
        <f t="shared" si="10"/>
        <v>Stomach28</v>
      </c>
      <c r="B670" t="s">
        <v>260</v>
      </c>
      <c r="C670" t="s">
        <v>12</v>
      </c>
      <c r="D670">
        <v>28</v>
      </c>
      <c r="E670" t="s">
        <v>194</v>
      </c>
      <c r="F670" t="s">
        <v>174</v>
      </c>
      <c r="G670">
        <v>1856</v>
      </c>
      <c r="H670">
        <v>14.27802</v>
      </c>
      <c r="I670">
        <v>9.3677480000000006</v>
      </c>
      <c r="J670">
        <v>12.19026</v>
      </c>
      <c r="K670">
        <v>8.5945339999999995</v>
      </c>
      <c r="L670">
        <v>13.04251</v>
      </c>
      <c r="M670">
        <v>10.78579</v>
      </c>
      <c r="N670" t="s">
        <v>253</v>
      </c>
      <c r="O670" t="s">
        <v>253</v>
      </c>
    </row>
    <row r="671" spans="1:15" x14ac:dyDescent="0.25">
      <c r="A671" s="58" t="str">
        <f t="shared" si="10"/>
        <v>Stomach29</v>
      </c>
      <c r="B671" t="s">
        <v>260</v>
      </c>
      <c r="C671" t="s">
        <v>12</v>
      </c>
      <c r="D671">
        <v>29</v>
      </c>
      <c r="G671">
        <v>1901</v>
      </c>
      <c r="I671">
        <v>9.3842119999999998</v>
      </c>
      <c r="J671">
        <v>12.173830000000001</v>
      </c>
      <c r="K671">
        <v>8.6212110000000006</v>
      </c>
      <c r="L671">
        <v>13.01633</v>
      </c>
    </row>
    <row r="672" spans="1:15" x14ac:dyDescent="0.25">
      <c r="A672" s="58" t="str">
        <f t="shared" si="10"/>
        <v>Stomach30</v>
      </c>
      <c r="B672" t="s">
        <v>260</v>
      </c>
      <c r="C672" t="s">
        <v>12</v>
      </c>
      <c r="D672">
        <v>30</v>
      </c>
      <c r="E672" t="s">
        <v>192</v>
      </c>
      <c r="F672" t="s">
        <v>185</v>
      </c>
      <c r="G672">
        <v>1929</v>
      </c>
      <c r="H672">
        <v>6.9984450000000002</v>
      </c>
      <c r="I672">
        <v>9.3947190000000003</v>
      </c>
      <c r="J672">
        <v>12.163729999999999</v>
      </c>
      <c r="K672">
        <v>8.6358099999999993</v>
      </c>
      <c r="L672">
        <v>12.99954</v>
      </c>
      <c r="M672">
        <v>10.78579</v>
      </c>
      <c r="N672" t="s">
        <v>244</v>
      </c>
      <c r="O672" t="s">
        <v>244</v>
      </c>
    </row>
    <row r="673" spans="1:15" x14ac:dyDescent="0.25">
      <c r="A673" s="58" t="str">
        <f t="shared" si="10"/>
        <v>Stomach31</v>
      </c>
      <c r="B673" t="s">
        <v>260</v>
      </c>
      <c r="C673" t="s">
        <v>12</v>
      </c>
      <c r="D673">
        <v>31</v>
      </c>
      <c r="G673">
        <v>2051</v>
      </c>
      <c r="I673">
        <v>9.4366850000000007</v>
      </c>
      <c r="J673">
        <v>12.122299999999999</v>
      </c>
      <c r="K673">
        <v>8.699719</v>
      </c>
      <c r="L673">
        <v>12.93172</v>
      </c>
    </row>
    <row r="674" spans="1:15" x14ac:dyDescent="0.25">
      <c r="A674" s="58" t="str">
        <f t="shared" si="10"/>
        <v>Uterine1</v>
      </c>
      <c r="B674" t="s">
        <v>260</v>
      </c>
      <c r="C674" t="s">
        <v>9</v>
      </c>
      <c r="D674">
        <v>1</v>
      </c>
      <c r="G674">
        <v>550</v>
      </c>
      <c r="I674">
        <v>17.108509999999999</v>
      </c>
      <c r="J674">
        <v>23.85887</v>
      </c>
      <c r="K674">
        <v>15.27378</v>
      </c>
      <c r="L674">
        <v>25.903860000000002</v>
      </c>
    </row>
    <row r="675" spans="1:15" x14ac:dyDescent="0.25">
      <c r="A675" s="58" t="str">
        <f t="shared" si="10"/>
        <v>Uterine2</v>
      </c>
      <c r="B675" t="s">
        <v>260</v>
      </c>
      <c r="C675" t="s">
        <v>9</v>
      </c>
      <c r="D675">
        <v>2</v>
      </c>
      <c r="E675" t="s">
        <v>189</v>
      </c>
      <c r="F675" t="s">
        <v>214</v>
      </c>
      <c r="G675">
        <v>572</v>
      </c>
      <c r="H675">
        <v>26.748249999999999</v>
      </c>
      <c r="I675">
        <v>17.173850000000002</v>
      </c>
      <c r="J675">
        <v>23.793389999999999</v>
      </c>
      <c r="K675">
        <v>15.37257</v>
      </c>
      <c r="L675">
        <v>25.798310000000001</v>
      </c>
      <c r="M675">
        <v>20.52309</v>
      </c>
      <c r="N675" t="s">
        <v>253</v>
      </c>
      <c r="O675" t="s">
        <v>253</v>
      </c>
    </row>
    <row r="676" spans="1:15" x14ac:dyDescent="0.25">
      <c r="A676" s="58" t="str">
        <f t="shared" si="10"/>
        <v>Uterine3</v>
      </c>
      <c r="B676" t="s">
        <v>260</v>
      </c>
      <c r="C676" t="s">
        <v>9</v>
      </c>
      <c r="D676">
        <v>3</v>
      </c>
      <c r="E676" t="s">
        <v>195</v>
      </c>
      <c r="F676" t="s">
        <v>181</v>
      </c>
      <c r="G676">
        <v>603</v>
      </c>
      <c r="H676">
        <v>24.046430000000001</v>
      </c>
      <c r="I676">
        <v>17.263629999999999</v>
      </c>
      <c r="J676">
        <v>23.708490000000001</v>
      </c>
      <c r="K676">
        <v>15.49953</v>
      </c>
      <c r="L676">
        <v>25.658580000000001</v>
      </c>
      <c r="M676">
        <v>20.52309</v>
      </c>
      <c r="N676" t="s">
        <v>253</v>
      </c>
      <c r="O676" t="s">
        <v>243</v>
      </c>
    </row>
    <row r="677" spans="1:15" x14ac:dyDescent="0.25">
      <c r="A677" s="58" t="str">
        <f t="shared" si="10"/>
        <v>Uterine4</v>
      </c>
      <c r="B677" t="s">
        <v>260</v>
      </c>
      <c r="C677" t="s">
        <v>9</v>
      </c>
      <c r="D677">
        <v>4</v>
      </c>
      <c r="E677" t="s">
        <v>203</v>
      </c>
      <c r="F677" t="s">
        <v>216</v>
      </c>
      <c r="G677">
        <v>743</v>
      </c>
      <c r="H677">
        <v>23.28398</v>
      </c>
      <c r="I677">
        <v>17.5884</v>
      </c>
      <c r="J677">
        <v>23.397410000000001</v>
      </c>
      <c r="K677">
        <v>15.99446</v>
      </c>
      <c r="L677">
        <v>25.144079999999999</v>
      </c>
      <c r="M677">
        <v>20.52309</v>
      </c>
      <c r="N677" t="s">
        <v>243</v>
      </c>
      <c r="O677" t="s">
        <v>243</v>
      </c>
    </row>
    <row r="678" spans="1:15" x14ac:dyDescent="0.25">
      <c r="A678" s="58" t="str">
        <f t="shared" si="10"/>
        <v>Uterine5</v>
      </c>
      <c r="B678" t="s">
        <v>260</v>
      </c>
      <c r="C678" t="s">
        <v>9</v>
      </c>
      <c r="D678">
        <v>5</v>
      </c>
      <c r="E678" t="s">
        <v>196</v>
      </c>
      <c r="F678" t="s">
        <v>215</v>
      </c>
      <c r="G678">
        <v>757</v>
      </c>
      <c r="H678">
        <v>19.418759999999999</v>
      </c>
      <c r="I678">
        <v>17.615749999999998</v>
      </c>
      <c r="J678">
        <v>23.370349999999998</v>
      </c>
      <c r="K678">
        <v>16.033860000000001</v>
      </c>
      <c r="L678">
        <v>25.098199999999999</v>
      </c>
      <c r="M678">
        <v>20.52309</v>
      </c>
      <c r="N678" t="s">
        <v>243</v>
      </c>
      <c r="O678" t="s">
        <v>243</v>
      </c>
    </row>
    <row r="679" spans="1:15" x14ac:dyDescent="0.25">
      <c r="A679" s="58" t="str">
        <f t="shared" si="10"/>
        <v>Uterine6</v>
      </c>
      <c r="B679" t="s">
        <v>260</v>
      </c>
      <c r="C679" t="s">
        <v>9</v>
      </c>
      <c r="D679">
        <v>6</v>
      </c>
      <c r="G679">
        <v>770</v>
      </c>
      <c r="I679">
        <v>17.641850000000002</v>
      </c>
      <c r="J679">
        <v>23.347529999999999</v>
      </c>
      <c r="K679">
        <v>16.07274</v>
      </c>
      <c r="L679">
        <v>25.059719999999999</v>
      </c>
    </row>
    <row r="680" spans="1:15" x14ac:dyDescent="0.25">
      <c r="A680" s="58" t="str">
        <f t="shared" si="10"/>
        <v>Uterine7</v>
      </c>
      <c r="B680" t="s">
        <v>260</v>
      </c>
      <c r="C680" t="s">
        <v>9</v>
      </c>
      <c r="D680">
        <v>7</v>
      </c>
      <c r="E680" t="s">
        <v>198</v>
      </c>
      <c r="F680" t="s">
        <v>183</v>
      </c>
      <c r="G680">
        <v>772</v>
      </c>
      <c r="H680">
        <v>16.32124</v>
      </c>
      <c r="I680">
        <v>17.64508</v>
      </c>
      <c r="J680">
        <v>23.34376</v>
      </c>
      <c r="K680">
        <v>16.079409999999999</v>
      </c>
      <c r="L680">
        <v>25.05724</v>
      </c>
      <c r="M680">
        <v>20.52309</v>
      </c>
      <c r="N680" t="s">
        <v>244</v>
      </c>
      <c r="O680" t="s">
        <v>243</v>
      </c>
    </row>
    <row r="681" spans="1:15" x14ac:dyDescent="0.25">
      <c r="A681" s="58" t="str">
        <f t="shared" si="10"/>
        <v>Uterine8</v>
      </c>
      <c r="B681" t="s">
        <v>260</v>
      </c>
      <c r="C681" t="s">
        <v>9</v>
      </c>
      <c r="D681">
        <v>8</v>
      </c>
      <c r="E681" t="s">
        <v>191</v>
      </c>
      <c r="F681" t="s">
        <v>245</v>
      </c>
      <c r="G681">
        <v>823</v>
      </c>
      <c r="H681">
        <v>11.786149999999999</v>
      </c>
      <c r="I681">
        <v>17.738289999999999</v>
      </c>
      <c r="J681">
        <v>23.25656</v>
      </c>
      <c r="K681">
        <v>16.21555</v>
      </c>
      <c r="L681">
        <v>24.909569999999999</v>
      </c>
      <c r="M681">
        <v>20.52309</v>
      </c>
      <c r="N681" t="s">
        <v>244</v>
      </c>
      <c r="O681" t="s">
        <v>244</v>
      </c>
    </row>
    <row r="682" spans="1:15" x14ac:dyDescent="0.25">
      <c r="A682" s="58" t="str">
        <f t="shared" si="10"/>
        <v>Uterine9</v>
      </c>
      <c r="B682" t="s">
        <v>260</v>
      </c>
      <c r="C682" t="s">
        <v>9</v>
      </c>
      <c r="D682">
        <v>9</v>
      </c>
      <c r="E682" t="s">
        <v>199</v>
      </c>
      <c r="F682" t="s">
        <v>179</v>
      </c>
      <c r="G682">
        <v>903</v>
      </c>
      <c r="H682">
        <v>21.262460000000001</v>
      </c>
      <c r="I682">
        <v>17.863700000000001</v>
      </c>
      <c r="J682">
        <v>23.132560000000002</v>
      </c>
      <c r="K682">
        <v>16.410209999999999</v>
      </c>
      <c r="L682">
        <v>24.71087</v>
      </c>
      <c r="M682">
        <v>20.52309</v>
      </c>
      <c r="N682" t="s">
        <v>243</v>
      </c>
      <c r="O682" t="s">
        <v>243</v>
      </c>
    </row>
    <row r="683" spans="1:15" x14ac:dyDescent="0.25">
      <c r="A683" s="58" t="str">
        <f t="shared" si="10"/>
        <v>Uterine10</v>
      </c>
      <c r="B683" t="s">
        <v>260</v>
      </c>
      <c r="C683" t="s">
        <v>9</v>
      </c>
      <c r="D683">
        <v>10</v>
      </c>
      <c r="E683" t="s">
        <v>188</v>
      </c>
      <c r="F683" t="s">
        <v>300</v>
      </c>
      <c r="G683">
        <v>946</v>
      </c>
      <c r="H683">
        <v>14.27061</v>
      </c>
      <c r="I683">
        <v>17.9252</v>
      </c>
      <c r="J683">
        <v>23.073889999999999</v>
      </c>
      <c r="K683">
        <v>16.50432</v>
      </c>
      <c r="L683">
        <v>24.614139999999999</v>
      </c>
      <c r="M683">
        <v>20.52309</v>
      </c>
      <c r="N683" t="s">
        <v>244</v>
      </c>
      <c r="O683" t="s">
        <v>244</v>
      </c>
    </row>
    <row r="684" spans="1:15" x14ac:dyDescent="0.25">
      <c r="A684" s="58" t="str">
        <f t="shared" si="10"/>
        <v>Uterine11</v>
      </c>
      <c r="B684" t="s">
        <v>260</v>
      </c>
      <c r="C684" t="s">
        <v>9</v>
      </c>
      <c r="D684">
        <v>11</v>
      </c>
      <c r="G684">
        <v>990</v>
      </c>
      <c r="I684">
        <v>17.98563</v>
      </c>
      <c r="J684">
        <v>23.016480000000001</v>
      </c>
      <c r="K684">
        <v>16.592659999999999</v>
      </c>
      <c r="L684">
        <v>24.522110000000001</v>
      </c>
    </row>
    <row r="685" spans="1:15" x14ac:dyDescent="0.25">
      <c r="A685" s="58" t="str">
        <f t="shared" si="10"/>
        <v>Uterine12</v>
      </c>
      <c r="B685" t="s">
        <v>260</v>
      </c>
      <c r="C685" t="s">
        <v>9</v>
      </c>
      <c r="D685">
        <v>12</v>
      </c>
      <c r="E685" t="s">
        <v>204</v>
      </c>
      <c r="F685" t="s">
        <v>207</v>
      </c>
      <c r="G685">
        <v>1010</v>
      </c>
      <c r="H685">
        <v>15.04951</v>
      </c>
      <c r="I685">
        <v>18.010909999999999</v>
      </c>
      <c r="J685">
        <v>22.992239999999999</v>
      </c>
      <c r="K685">
        <v>16.633890000000001</v>
      </c>
      <c r="L685">
        <v>24.48208</v>
      </c>
      <c r="M685">
        <v>20.52309</v>
      </c>
      <c r="N685" t="s">
        <v>244</v>
      </c>
      <c r="O685" t="s">
        <v>244</v>
      </c>
    </row>
    <row r="686" spans="1:15" x14ac:dyDescent="0.25">
      <c r="A686" s="58" t="str">
        <f t="shared" si="10"/>
        <v>Uterine13</v>
      </c>
      <c r="B686" t="s">
        <v>260</v>
      </c>
      <c r="C686" t="s">
        <v>9</v>
      </c>
      <c r="D686">
        <v>13</v>
      </c>
      <c r="E686" t="s">
        <v>205</v>
      </c>
      <c r="F686" t="s">
        <v>303</v>
      </c>
      <c r="G686">
        <v>1042</v>
      </c>
      <c r="H686">
        <v>30.710170000000002</v>
      </c>
      <c r="I686">
        <v>18.05011</v>
      </c>
      <c r="J686">
        <v>22.954190000000001</v>
      </c>
      <c r="K686">
        <v>16.692820000000001</v>
      </c>
      <c r="L686">
        <v>24.42098</v>
      </c>
      <c r="M686">
        <v>20.52309</v>
      </c>
      <c r="N686" t="s">
        <v>253</v>
      </c>
      <c r="O686" t="s">
        <v>253</v>
      </c>
    </row>
    <row r="687" spans="1:15" x14ac:dyDescent="0.25">
      <c r="A687" s="58" t="str">
        <f t="shared" si="10"/>
        <v>Uterine14</v>
      </c>
      <c r="B687" t="s">
        <v>260</v>
      </c>
      <c r="C687" t="s">
        <v>9</v>
      </c>
      <c r="D687">
        <v>14</v>
      </c>
      <c r="E687" t="s">
        <v>190</v>
      </c>
      <c r="F687" t="s">
        <v>213</v>
      </c>
      <c r="G687">
        <v>1105</v>
      </c>
      <c r="H687">
        <v>21.80996</v>
      </c>
      <c r="I687">
        <v>18.121479999999998</v>
      </c>
      <c r="J687">
        <v>22.884260000000001</v>
      </c>
      <c r="K687">
        <v>16.800660000000001</v>
      </c>
      <c r="L687">
        <v>24.30734</v>
      </c>
      <c r="M687">
        <v>20.52309</v>
      </c>
      <c r="N687" t="s">
        <v>243</v>
      </c>
      <c r="O687" t="s">
        <v>243</v>
      </c>
    </row>
    <row r="688" spans="1:15" x14ac:dyDescent="0.25">
      <c r="A688" s="58" t="str">
        <f t="shared" si="10"/>
        <v>Uterine15</v>
      </c>
      <c r="B688" t="s">
        <v>260</v>
      </c>
      <c r="C688" t="s">
        <v>9</v>
      </c>
      <c r="D688">
        <v>15</v>
      </c>
      <c r="E688" t="s">
        <v>206</v>
      </c>
      <c r="F688" t="s">
        <v>304</v>
      </c>
      <c r="G688">
        <v>1164</v>
      </c>
      <c r="H688">
        <v>21.993130000000001</v>
      </c>
      <c r="I688">
        <v>18.183430000000001</v>
      </c>
      <c r="J688">
        <v>22.824780000000001</v>
      </c>
      <c r="K688">
        <v>16.895440000000001</v>
      </c>
      <c r="L688">
        <v>24.2088</v>
      </c>
      <c r="M688">
        <v>20.52309</v>
      </c>
      <c r="N688" t="s">
        <v>243</v>
      </c>
      <c r="O688" t="s">
        <v>243</v>
      </c>
    </row>
    <row r="689" spans="1:15" x14ac:dyDescent="0.25">
      <c r="A689" s="58" t="str">
        <f t="shared" si="10"/>
        <v>Uterine16</v>
      </c>
      <c r="B689" t="s">
        <v>260</v>
      </c>
      <c r="C689" t="s">
        <v>9</v>
      </c>
      <c r="D689">
        <v>16</v>
      </c>
      <c r="E689" t="s">
        <v>201</v>
      </c>
      <c r="F689" t="s">
        <v>184</v>
      </c>
      <c r="G689">
        <v>1207</v>
      </c>
      <c r="H689">
        <v>21.04391</v>
      </c>
      <c r="I689">
        <v>18.227139999999999</v>
      </c>
      <c r="J689">
        <v>22.78256</v>
      </c>
      <c r="K689">
        <v>16.960260000000002</v>
      </c>
      <c r="L689">
        <v>24.142669999999999</v>
      </c>
      <c r="M689">
        <v>20.52309</v>
      </c>
      <c r="N689" t="s">
        <v>243</v>
      </c>
      <c r="O689" t="s">
        <v>243</v>
      </c>
    </row>
    <row r="690" spans="1:15" x14ac:dyDescent="0.25">
      <c r="A690" s="58" t="str">
        <f t="shared" si="10"/>
        <v>Uterine17</v>
      </c>
      <c r="B690" t="s">
        <v>260</v>
      </c>
      <c r="C690" t="s">
        <v>9</v>
      </c>
      <c r="D690">
        <v>17</v>
      </c>
      <c r="G690">
        <v>1210</v>
      </c>
      <c r="I690">
        <v>18.228580000000001</v>
      </c>
      <c r="J690">
        <v>22.780989999999999</v>
      </c>
      <c r="K690">
        <v>16.964600000000001</v>
      </c>
      <c r="L690">
        <v>24.136469999999999</v>
      </c>
    </row>
    <row r="691" spans="1:15" x14ac:dyDescent="0.25">
      <c r="A691" s="58" t="str">
        <f t="shared" si="10"/>
        <v>Uterine18</v>
      </c>
      <c r="B691" t="s">
        <v>260</v>
      </c>
      <c r="C691" t="s">
        <v>9</v>
      </c>
      <c r="D691">
        <v>18</v>
      </c>
      <c r="E691" t="s">
        <v>197</v>
      </c>
      <c r="F691" t="s">
        <v>221</v>
      </c>
      <c r="G691">
        <v>1241</v>
      </c>
      <c r="H691">
        <v>24.657530000000001</v>
      </c>
      <c r="I691">
        <v>18.257680000000001</v>
      </c>
      <c r="J691">
        <v>22.75282</v>
      </c>
      <c r="K691">
        <v>17.009989999999998</v>
      </c>
      <c r="L691">
        <v>24.090679999999999</v>
      </c>
      <c r="M691">
        <v>20.52309</v>
      </c>
      <c r="N691" t="s">
        <v>253</v>
      </c>
      <c r="O691" t="s">
        <v>253</v>
      </c>
    </row>
    <row r="692" spans="1:15" x14ac:dyDescent="0.25">
      <c r="A692" s="58" t="str">
        <f t="shared" si="10"/>
        <v>Uterine19</v>
      </c>
      <c r="B692" t="s">
        <v>260</v>
      </c>
      <c r="C692" t="s">
        <v>9</v>
      </c>
      <c r="D692">
        <v>19</v>
      </c>
      <c r="E692" t="s">
        <v>200</v>
      </c>
      <c r="F692" t="s">
        <v>220</v>
      </c>
      <c r="G692">
        <v>1268</v>
      </c>
      <c r="H692">
        <v>22.397480000000002</v>
      </c>
      <c r="I692">
        <v>18.282679999999999</v>
      </c>
      <c r="J692">
        <v>22.728760000000001</v>
      </c>
      <c r="K692">
        <v>17.04684</v>
      </c>
      <c r="L692">
        <v>24.052129999999998</v>
      </c>
      <c r="M692">
        <v>20.52309</v>
      </c>
      <c r="N692" t="s">
        <v>243</v>
      </c>
      <c r="O692" t="s">
        <v>243</v>
      </c>
    </row>
    <row r="693" spans="1:15" x14ac:dyDescent="0.25">
      <c r="A693" s="58" t="str">
        <f t="shared" si="10"/>
        <v>Uterine20</v>
      </c>
      <c r="B693" t="s">
        <v>260</v>
      </c>
      <c r="C693" t="s">
        <v>9</v>
      </c>
      <c r="D693">
        <v>20</v>
      </c>
      <c r="E693" t="s">
        <v>202</v>
      </c>
      <c r="F693" t="s">
        <v>219</v>
      </c>
      <c r="G693">
        <v>1281</v>
      </c>
      <c r="H693">
        <v>22.716629999999999</v>
      </c>
      <c r="I693">
        <v>18.293700000000001</v>
      </c>
      <c r="J693">
        <v>22.716819999999998</v>
      </c>
      <c r="K693">
        <v>17.063469999999999</v>
      </c>
      <c r="L693">
        <v>24.034759999999999</v>
      </c>
      <c r="M693">
        <v>20.52309</v>
      </c>
      <c r="N693" t="s">
        <v>243</v>
      </c>
      <c r="O693" t="s">
        <v>243</v>
      </c>
    </row>
    <row r="694" spans="1:15" x14ac:dyDescent="0.25">
      <c r="A694" s="58" t="str">
        <f t="shared" si="10"/>
        <v>Uterine21</v>
      </c>
      <c r="B694" t="s">
        <v>260</v>
      </c>
      <c r="C694" t="s">
        <v>9</v>
      </c>
      <c r="D694">
        <v>21</v>
      </c>
      <c r="G694">
        <v>1430</v>
      </c>
      <c r="I694">
        <v>18.414000000000001</v>
      </c>
      <c r="J694">
        <v>22.600989999999999</v>
      </c>
      <c r="K694">
        <v>17.247330000000002</v>
      </c>
      <c r="L694">
        <v>23.845009999999998</v>
      </c>
    </row>
    <row r="695" spans="1:15" x14ac:dyDescent="0.25">
      <c r="A695" s="58" t="str">
        <f t="shared" si="10"/>
        <v>Uterine22</v>
      </c>
      <c r="B695" t="s">
        <v>260</v>
      </c>
      <c r="C695" t="s">
        <v>9</v>
      </c>
      <c r="D695">
        <v>22</v>
      </c>
      <c r="G695">
        <v>1650</v>
      </c>
      <c r="I695">
        <v>18.560780000000001</v>
      </c>
      <c r="J695">
        <v>22.458819999999999</v>
      </c>
      <c r="K695">
        <v>17.471990000000002</v>
      </c>
      <c r="L695">
        <v>23.615549999999999</v>
      </c>
    </row>
    <row r="696" spans="1:15" x14ac:dyDescent="0.25">
      <c r="A696" s="58" t="str">
        <f t="shared" si="10"/>
        <v>Uterine23</v>
      </c>
      <c r="B696" t="s">
        <v>260</v>
      </c>
      <c r="C696" t="s">
        <v>9</v>
      </c>
      <c r="D696">
        <v>23</v>
      </c>
      <c r="G696">
        <v>1870</v>
      </c>
      <c r="I696">
        <v>18.680520000000001</v>
      </c>
      <c r="J696">
        <v>22.34188</v>
      </c>
      <c r="K696">
        <v>17.656130000000001</v>
      </c>
      <c r="L696">
        <v>23.426069999999999</v>
      </c>
    </row>
    <row r="697" spans="1:15" x14ac:dyDescent="0.25">
      <c r="A697" s="58" t="str">
        <f t="shared" si="10"/>
        <v>Uterine24</v>
      </c>
      <c r="B697" t="s">
        <v>260</v>
      </c>
      <c r="C697" t="s">
        <v>9</v>
      </c>
      <c r="D697">
        <v>24</v>
      </c>
      <c r="E697" t="s">
        <v>193</v>
      </c>
      <c r="F697" t="s">
        <v>173</v>
      </c>
      <c r="G697">
        <v>1916</v>
      </c>
      <c r="H697">
        <v>20.72025</v>
      </c>
      <c r="I697">
        <v>18.7029</v>
      </c>
      <c r="J697">
        <v>22.320219999999999</v>
      </c>
      <c r="K697">
        <v>17.691030000000001</v>
      </c>
      <c r="L697">
        <v>23.391179999999999</v>
      </c>
      <c r="M697">
        <v>20.52309</v>
      </c>
      <c r="N697" t="s">
        <v>243</v>
      </c>
      <c r="O697" t="s">
        <v>243</v>
      </c>
    </row>
    <row r="698" spans="1:15" x14ac:dyDescent="0.25">
      <c r="A698" s="58" t="str">
        <f t="shared" si="10"/>
        <v>Uterine25</v>
      </c>
      <c r="B698" t="s">
        <v>260</v>
      </c>
      <c r="C698" t="s">
        <v>9</v>
      </c>
      <c r="D698">
        <v>25</v>
      </c>
      <c r="G698">
        <v>2090</v>
      </c>
      <c r="I698">
        <v>18.780750000000001</v>
      </c>
      <c r="J698">
        <v>22.2439</v>
      </c>
      <c r="K698">
        <v>17.810040000000001</v>
      </c>
      <c r="L698">
        <v>23.268830000000001</v>
      </c>
    </row>
    <row r="699" spans="1:15" x14ac:dyDescent="0.25">
      <c r="A699" s="58" t="str">
        <f t="shared" si="10"/>
        <v>Uterine26</v>
      </c>
      <c r="B699" t="s">
        <v>260</v>
      </c>
      <c r="C699" t="s">
        <v>9</v>
      </c>
      <c r="D699">
        <v>26</v>
      </c>
      <c r="G699">
        <v>2310</v>
      </c>
      <c r="I699">
        <v>18.866540000000001</v>
      </c>
      <c r="J699">
        <v>22.160399999999999</v>
      </c>
      <c r="K699">
        <v>17.941410000000001</v>
      </c>
      <c r="L699">
        <v>23.134180000000001</v>
      </c>
    </row>
    <row r="700" spans="1:15" x14ac:dyDescent="0.25">
      <c r="A700" s="58" t="str">
        <f t="shared" si="10"/>
        <v>Uterine27</v>
      </c>
      <c r="B700" t="s">
        <v>260</v>
      </c>
      <c r="C700" t="s">
        <v>9</v>
      </c>
      <c r="D700">
        <v>27</v>
      </c>
      <c r="G700">
        <v>2530</v>
      </c>
      <c r="I700">
        <v>18.940580000000001</v>
      </c>
      <c r="J700">
        <v>22.08811</v>
      </c>
      <c r="K700">
        <v>18.055869999999999</v>
      </c>
      <c r="L700">
        <v>23.017430000000001</v>
      </c>
    </row>
    <row r="701" spans="1:15" x14ac:dyDescent="0.25">
      <c r="A701" s="58" t="str">
        <f t="shared" si="10"/>
        <v>Uterine28</v>
      </c>
      <c r="B701" t="s">
        <v>260</v>
      </c>
      <c r="C701" t="s">
        <v>9</v>
      </c>
      <c r="D701">
        <v>28</v>
      </c>
      <c r="E701" t="s">
        <v>192</v>
      </c>
      <c r="F701" t="s">
        <v>185</v>
      </c>
      <c r="G701">
        <v>2551</v>
      </c>
      <c r="H701">
        <v>19.600159999999999</v>
      </c>
      <c r="I701">
        <v>18.947019999999998</v>
      </c>
      <c r="J701">
        <v>22.081810000000001</v>
      </c>
      <c r="K701">
        <v>18.066099999999999</v>
      </c>
      <c r="L701">
        <v>23.006720000000001</v>
      </c>
      <c r="M701">
        <v>20.52309</v>
      </c>
      <c r="N701" t="s">
        <v>243</v>
      </c>
      <c r="O701" t="s">
        <v>243</v>
      </c>
    </row>
    <row r="702" spans="1:15" x14ac:dyDescent="0.25">
      <c r="A702" s="58" t="str">
        <f t="shared" si="10"/>
        <v>Uterine29</v>
      </c>
      <c r="B702" t="s">
        <v>260</v>
      </c>
      <c r="C702" t="s">
        <v>9</v>
      </c>
      <c r="D702">
        <v>29</v>
      </c>
      <c r="G702">
        <v>2750</v>
      </c>
      <c r="I702">
        <v>19.00544</v>
      </c>
      <c r="J702">
        <v>22.02467</v>
      </c>
      <c r="K702">
        <v>18.15588</v>
      </c>
      <c r="L702">
        <v>22.914840000000002</v>
      </c>
    </row>
    <row r="703" spans="1:15" x14ac:dyDescent="0.25">
      <c r="A703" s="58" t="str">
        <f t="shared" si="10"/>
        <v>Uterine30</v>
      </c>
      <c r="B703" t="s">
        <v>260</v>
      </c>
      <c r="C703" t="s">
        <v>9</v>
      </c>
      <c r="D703">
        <v>30</v>
      </c>
      <c r="E703" t="s">
        <v>194</v>
      </c>
      <c r="F703" t="s">
        <v>174</v>
      </c>
      <c r="G703">
        <v>2807</v>
      </c>
      <c r="H703">
        <v>17.527609999999999</v>
      </c>
      <c r="I703">
        <v>19.021270000000001</v>
      </c>
      <c r="J703">
        <v>22.009329999999999</v>
      </c>
      <c r="K703">
        <v>18.179880000000001</v>
      </c>
      <c r="L703">
        <v>22.890619999999998</v>
      </c>
      <c r="M703">
        <v>20.52309</v>
      </c>
      <c r="N703" t="s">
        <v>244</v>
      </c>
      <c r="O703" t="s">
        <v>244</v>
      </c>
    </row>
    <row r="704" spans="1:15" x14ac:dyDescent="0.25">
      <c r="A704" s="58" t="str">
        <f t="shared" si="10"/>
        <v>Uterine31</v>
      </c>
      <c r="B704" t="s">
        <v>260</v>
      </c>
      <c r="C704" t="s">
        <v>9</v>
      </c>
      <c r="D704">
        <v>31</v>
      </c>
      <c r="G704">
        <v>2970</v>
      </c>
      <c r="I704">
        <v>19.06315</v>
      </c>
      <c r="J704">
        <v>21.968309999999999</v>
      </c>
      <c r="K704">
        <v>18.24502</v>
      </c>
      <c r="L704">
        <v>22.824100000000001</v>
      </c>
    </row>
    <row r="705" spans="1:15" x14ac:dyDescent="0.25">
      <c r="A705" s="58" t="str">
        <f t="shared" si="10"/>
        <v>Vulva1</v>
      </c>
      <c r="B705" t="s">
        <v>260</v>
      </c>
      <c r="C705" t="s">
        <v>20</v>
      </c>
      <c r="D705">
        <v>1</v>
      </c>
      <c r="G705">
        <v>64</v>
      </c>
      <c r="I705">
        <v>12.01065</v>
      </c>
      <c r="J705">
        <v>32.571240000000003</v>
      </c>
      <c r="K705">
        <v>7.021382</v>
      </c>
      <c r="L705">
        <v>39.074010000000001</v>
      </c>
    </row>
    <row r="706" spans="1:15" x14ac:dyDescent="0.25">
      <c r="A706" s="58" t="str">
        <f t="shared" ref="A706:A734" si="11">CONCATENATE(C706,D706)</f>
        <v>Vulva2</v>
      </c>
      <c r="B706" t="s">
        <v>260</v>
      </c>
      <c r="C706" t="s">
        <v>20</v>
      </c>
      <c r="D706">
        <v>2</v>
      </c>
      <c r="E706" t="s">
        <v>195</v>
      </c>
      <c r="F706" t="s">
        <v>181</v>
      </c>
      <c r="G706">
        <v>67</v>
      </c>
      <c r="H706">
        <v>17.910450000000001</v>
      </c>
      <c r="I706">
        <v>12.27026</v>
      </c>
      <c r="J706">
        <v>32.386339999999997</v>
      </c>
      <c r="K706">
        <v>7.521077</v>
      </c>
      <c r="L706">
        <v>38.73366</v>
      </c>
      <c r="M706">
        <v>22.682320000000001</v>
      </c>
      <c r="N706" t="s">
        <v>243</v>
      </c>
      <c r="O706" t="s">
        <v>243</v>
      </c>
    </row>
    <row r="707" spans="1:15" x14ac:dyDescent="0.25">
      <c r="A707" s="58" t="str">
        <f t="shared" si="11"/>
        <v>Vulva3</v>
      </c>
      <c r="B707" t="s">
        <v>260</v>
      </c>
      <c r="C707" t="s">
        <v>20</v>
      </c>
      <c r="D707">
        <v>3</v>
      </c>
      <c r="E707" t="s">
        <v>189</v>
      </c>
      <c r="F707" t="s">
        <v>214</v>
      </c>
      <c r="G707">
        <v>92</v>
      </c>
      <c r="H707">
        <v>25</v>
      </c>
      <c r="I707">
        <v>13.849220000000001</v>
      </c>
      <c r="J707">
        <v>31.00741</v>
      </c>
      <c r="K707">
        <v>9.601445</v>
      </c>
      <c r="L707">
        <v>36.439410000000002</v>
      </c>
      <c r="M707">
        <v>22.682320000000001</v>
      </c>
      <c r="N707" t="s">
        <v>243</v>
      </c>
      <c r="O707" t="s">
        <v>243</v>
      </c>
    </row>
    <row r="708" spans="1:15" x14ac:dyDescent="0.25">
      <c r="A708" s="58" t="str">
        <f t="shared" si="11"/>
        <v>Vulva4</v>
      </c>
      <c r="B708" t="s">
        <v>260</v>
      </c>
      <c r="C708" t="s">
        <v>20</v>
      </c>
      <c r="D708">
        <v>4</v>
      </c>
      <c r="G708">
        <v>94</v>
      </c>
      <c r="I708">
        <v>13.96345</v>
      </c>
      <c r="J708">
        <v>30.862359999999999</v>
      </c>
      <c r="K708">
        <v>9.7227029999999992</v>
      </c>
      <c r="L708">
        <v>36.20964</v>
      </c>
    </row>
    <row r="709" spans="1:15" x14ac:dyDescent="0.25">
      <c r="A709" s="58" t="str">
        <f t="shared" si="11"/>
        <v>Vulva5</v>
      </c>
      <c r="B709" t="s">
        <v>260</v>
      </c>
      <c r="C709" t="s">
        <v>20</v>
      </c>
      <c r="D709">
        <v>5</v>
      </c>
      <c r="E709" t="s">
        <v>205</v>
      </c>
      <c r="F709" t="s">
        <v>303</v>
      </c>
      <c r="G709">
        <v>100</v>
      </c>
      <c r="H709">
        <v>22</v>
      </c>
      <c r="I709">
        <v>14.220599999999999</v>
      </c>
      <c r="J709">
        <v>30.670809999999999</v>
      </c>
      <c r="K709">
        <v>10.11279</v>
      </c>
      <c r="L709">
        <v>35.837449999999997</v>
      </c>
      <c r="M709">
        <v>22.682320000000001</v>
      </c>
      <c r="N709" t="s">
        <v>243</v>
      </c>
      <c r="O709" t="s">
        <v>243</v>
      </c>
    </row>
    <row r="710" spans="1:15" x14ac:dyDescent="0.25">
      <c r="A710" s="58" t="str">
        <f t="shared" si="11"/>
        <v>Vulva6</v>
      </c>
      <c r="B710" t="s">
        <v>260</v>
      </c>
      <c r="C710" t="s">
        <v>20</v>
      </c>
      <c r="D710">
        <v>6</v>
      </c>
      <c r="E710" t="s">
        <v>203</v>
      </c>
      <c r="F710" t="s">
        <v>216</v>
      </c>
      <c r="G710">
        <v>101</v>
      </c>
      <c r="H710">
        <v>26.732669999999999</v>
      </c>
      <c r="I710">
        <v>14.24897</v>
      </c>
      <c r="J710">
        <v>30.602219999999999</v>
      </c>
      <c r="K710">
        <v>10.13753</v>
      </c>
      <c r="L710">
        <v>35.746339999999996</v>
      </c>
      <c r="M710">
        <v>22.682320000000001</v>
      </c>
      <c r="N710" t="s">
        <v>243</v>
      </c>
      <c r="O710" t="s">
        <v>243</v>
      </c>
    </row>
    <row r="711" spans="1:15" x14ac:dyDescent="0.25">
      <c r="A711" s="58" t="str">
        <f t="shared" si="11"/>
        <v>Vulva7</v>
      </c>
      <c r="B711" t="s">
        <v>260</v>
      </c>
      <c r="C711" t="s">
        <v>20</v>
      </c>
      <c r="D711">
        <v>7</v>
      </c>
      <c r="E711" t="s">
        <v>196</v>
      </c>
      <c r="F711" t="s">
        <v>215</v>
      </c>
      <c r="G711">
        <v>102</v>
      </c>
      <c r="H711">
        <v>31.37255</v>
      </c>
      <c r="I711">
        <v>14.29304</v>
      </c>
      <c r="J711">
        <v>30.575310000000002</v>
      </c>
      <c r="K711">
        <v>10.17991</v>
      </c>
      <c r="L711">
        <v>35.733620000000002</v>
      </c>
      <c r="M711">
        <v>22.682320000000001</v>
      </c>
      <c r="N711" t="s">
        <v>253</v>
      </c>
      <c r="O711" t="s">
        <v>243</v>
      </c>
    </row>
    <row r="712" spans="1:15" x14ac:dyDescent="0.25">
      <c r="A712" s="58" t="str">
        <f t="shared" si="11"/>
        <v>Vulva8</v>
      </c>
      <c r="B712" t="s">
        <v>260</v>
      </c>
      <c r="C712" t="s">
        <v>20</v>
      </c>
      <c r="D712">
        <v>8</v>
      </c>
      <c r="E712" t="s">
        <v>198</v>
      </c>
      <c r="F712" t="s">
        <v>183</v>
      </c>
      <c r="G712">
        <v>113</v>
      </c>
      <c r="H712">
        <v>15.04425</v>
      </c>
      <c r="I712">
        <v>14.72902</v>
      </c>
      <c r="J712">
        <v>30.18225</v>
      </c>
      <c r="K712">
        <v>10.807449999999999</v>
      </c>
      <c r="L712">
        <v>35.073059999999998</v>
      </c>
      <c r="M712">
        <v>22.682320000000001</v>
      </c>
      <c r="N712" t="s">
        <v>243</v>
      </c>
      <c r="O712" t="s">
        <v>243</v>
      </c>
    </row>
    <row r="713" spans="1:15" x14ac:dyDescent="0.25">
      <c r="A713" s="58" t="str">
        <f t="shared" si="11"/>
        <v>Vulva9</v>
      </c>
      <c r="B713" t="s">
        <v>260</v>
      </c>
      <c r="C713" t="s">
        <v>20</v>
      </c>
      <c r="D713">
        <v>9</v>
      </c>
      <c r="G713">
        <v>124</v>
      </c>
      <c r="I713">
        <v>15.107250000000001</v>
      </c>
      <c r="J713">
        <v>29.83794</v>
      </c>
      <c r="K713">
        <v>11.359970000000001</v>
      </c>
      <c r="L713">
        <v>34.490989999999996</v>
      </c>
    </row>
    <row r="714" spans="1:15" x14ac:dyDescent="0.25">
      <c r="A714" s="58" t="str">
        <f t="shared" si="11"/>
        <v>Vulva10</v>
      </c>
      <c r="B714" t="s">
        <v>260</v>
      </c>
      <c r="C714" t="s">
        <v>20</v>
      </c>
      <c r="D714">
        <v>10</v>
      </c>
      <c r="E714" t="s">
        <v>191</v>
      </c>
      <c r="F714" t="s">
        <v>245</v>
      </c>
      <c r="G714">
        <v>124</v>
      </c>
      <c r="H714">
        <v>25.806450000000002</v>
      </c>
      <c r="I714">
        <v>15.107250000000001</v>
      </c>
      <c r="J714">
        <v>29.83794</v>
      </c>
      <c r="K714">
        <v>11.359970000000001</v>
      </c>
      <c r="L714">
        <v>34.490989999999996</v>
      </c>
      <c r="M714">
        <v>22.682320000000001</v>
      </c>
      <c r="N714" t="s">
        <v>243</v>
      </c>
      <c r="O714" t="s">
        <v>243</v>
      </c>
    </row>
    <row r="715" spans="1:15" x14ac:dyDescent="0.25">
      <c r="A715" s="58" t="str">
        <f t="shared" si="11"/>
        <v>Vulva11</v>
      </c>
      <c r="B715" t="s">
        <v>260</v>
      </c>
      <c r="C715" t="s">
        <v>20</v>
      </c>
      <c r="D715">
        <v>11</v>
      </c>
      <c r="E715" t="s">
        <v>206</v>
      </c>
      <c r="F715" t="s">
        <v>304</v>
      </c>
      <c r="G715">
        <v>135</v>
      </c>
      <c r="H715">
        <v>27.407409999999999</v>
      </c>
      <c r="I715">
        <v>15.44111</v>
      </c>
      <c r="J715">
        <v>29.562110000000001</v>
      </c>
      <c r="K715">
        <v>11.8369</v>
      </c>
      <c r="L715">
        <v>33.97898</v>
      </c>
      <c r="M715">
        <v>22.682320000000001</v>
      </c>
      <c r="N715" t="s">
        <v>243</v>
      </c>
      <c r="O715" t="s">
        <v>243</v>
      </c>
    </row>
    <row r="716" spans="1:15" x14ac:dyDescent="0.25">
      <c r="A716" s="58" t="str">
        <f t="shared" si="11"/>
        <v>Vulva12</v>
      </c>
      <c r="B716" t="s">
        <v>260</v>
      </c>
      <c r="C716" t="s">
        <v>20</v>
      </c>
      <c r="D716">
        <v>12</v>
      </c>
      <c r="E716" t="s">
        <v>199</v>
      </c>
      <c r="F716" t="s">
        <v>179</v>
      </c>
      <c r="G716">
        <v>144</v>
      </c>
      <c r="H716">
        <v>20.13889</v>
      </c>
      <c r="I716">
        <v>15.658810000000001</v>
      </c>
      <c r="J716">
        <v>29.362960000000001</v>
      </c>
      <c r="K716">
        <v>12.113149999999999</v>
      </c>
      <c r="L716">
        <v>33.638680000000001</v>
      </c>
      <c r="M716">
        <v>22.682320000000001</v>
      </c>
      <c r="N716" t="s">
        <v>243</v>
      </c>
      <c r="O716" t="s">
        <v>243</v>
      </c>
    </row>
    <row r="717" spans="1:15" x14ac:dyDescent="0.25">
      <c r="A717" s="58" t="str">
        <f t="shared" si="11"/>
        <v>Vulva13</v>
      </c>
      <c r="B717" t="s">
        <v>260</v>
      </c>
      <c r="C717" t="s">
        <v>20</v>
      </c>
      <c r="D717">
        <v>13</v>
      </c>
      <c r="E717" t="s">
        <v>188</v>
      </c>
      <c r="F717" t="s">
        <v>300</v>
      </c>
      <c r="G717">
        <v>154</v>
      </c>
      <c r="H717">
        <v>23.376619999999999</v>
      </c>
      <c r="I717">
        <v>15.896380000000001</v>
      </c>
      <c r="J717">
        <v>29.138400000000001</v>
      </c>
      <c r="K717">
        <v>12.469429999999999</v>
      </c>
      <c r="L717">
        <v>33.256839999999997</v>
      </c>
      <c r="M717">
        <v>22.682320000000001</v>
      </c>
      <c r="N717" t="s">
        <v>243</v>
      </c>
      <c r="O717" t="s">
        <v>243</v>
      </c>
    </row>
    <row r="718" spans="1:15" x14ac:dyDescent="0.25">
      <c r="A718" s="58" t="str">
        <f t="shared" si="11"/>
        <v>Vulva14</v>
      </c>
      <c r="B718" t="s">
        <v>260</v>
      </c>
      <c r="C718" t="s">
        <v>20</v>
      </c>
      <c r="D718">
        <v>14</v>
      </c>
      <c r="G718">
        <v>154</v>
      </c>
      <c r="I718">
        <v>15.896380000000001</v>
      </c>
      <c r="J718">
        <v>29.138400000000001</v>
      </c>
      <c r="K718">
        <v>12.469429999999999</v>
      </c>
      <c r="L718">
        <v>33.256839999999997</v>
      </c>
    </row>
    <row r="719" spans="1:15" x14ac:dyDescent="0.25">
      <c r="A719" s="58" t="str">
        <f t="shared" si="11"/>
        <v>Vulva15</v>
      </c>
      <c r="B719" t="s">
        <v>260</v>
      </c>
      <c r="C719" t="s">
        <v>20</v>
      </c>
      <c r="D719">
        <v>15</v>
      </c>
      <c r="E719" t="s">
        <v>204</v>
      </c>
      <c r="F719" t="s">
        <v>207</v>
      </c>
      <c r="G719">
        <v>169</v>
      </c>
      <c r="H719">
        <v>31.360949999999999</v>
      </c>
      <c r="I719">
        <v>16.21331</v>
      </c>
      <c r="J719">
        <v>28.85886</v>
      </c>
      <c r="K719">
        <v>12.93685</v>
      </c>
      <c r="L719">
        <v>32.783880000000003</v>
      </c>
      <c r="M719">
        <v>22.682320000000001</v>
      </c>
      <c r="N719" t="s">
        <v>253</v>
      </c>
      <c r="O719" t="s">
        <v>243</v>
      </c>
    </row>
    <row r="720" spans="1:15" x14ac:dyDescent="0.25">
      <c r="A720" s="58" t="str">
        <f t="shared" si="11"/>
        <v>Vulva16</v>
      </c>
      <c r="B720" t="s">
        <v>260</v>
      </c>
      <c r="C720" t="s">
        <v>20</v>
      </c>
      <c r="D720">
        <v>16</v>
      </c>
      <c r="G720">
        <v>184</v>
      </c>
      <c r="I720">
        <v>16.490559999999999</v>
      </c>
      <c r="J720">
        <v>28.611460000000001</v>
      </c>
      <c r="K720">
        <v>13.30841</v>
      </c>
      <c r="L720">
        <v>32.360570000000003</v>
      </c>
    </row>
    <row r="721" spans="1:15" x14ac:dyDescent="0.25">
      <c r="A721" s="58" t="str">
        <f t="shared" si="11"/>
        <v>Vulva17</v>
      </c>
      <c r="B721" t="s">
        <v>260</v>
      </c>
      <c r="C721" t="s">
        <v>20</v>
      </c>
      <c r="D721">
        <v>17</v>
      </c>
      <c r="E721" t="s">
        <v>201</v>
      </c>
      <c r="F721" t="s">
        <v>184</v>
      </c>
      <c r="G721">
        <v>190</v>
      </c>
      <c r="H721">
        <v>17.894739999999999</v>
      </c>
      <c r="I721">
        <v>16.589860000000002</v>
      </c>
      <c r="J721">
        <v>28.510210000000001</v>
      </c>
      <c r="K721">
        <v>13.45645</v>
      </c>
      <c r="L721">
        <v>32.187469999999998</v>
      </c>
      <c r="M721">
        <v>22.682320000000001</v>
      </c>
      <c r="N721" t="s">
        <v>243</v>
      </c>
      <c r="O721" t="s">
        <v>243</v>
      </c>
    </row>
    <row r="722" spans="1:15" x14ac:dyDescent="0.25">
      <c r="A722" s="58" t="str">
        <f t="shared" si="11"/>
        <v>Vulva18</v>
      </c>
      <c r="B722" t="s">
        <v>260</v>
      </c>
      <c r="C722" t="s">
        <v>20</v>
      </c>
      <c r="D722">
        <v>18</v>
      </c>
      <c r="E722" t="s">
        <v>190</v>
      </c>
      <c r="F722" t="s">
        <v>213</v>
      </c>
      <c r="G722">
        <v>191</v>
      </c>
      <c r="H722">
        <v>30.366489999999999</v>
      </c>
      <c r="I722">
        <v>16.611619999999998</v>
      </c>
      <c r="J722">
        <v>28.5047</v>
      </c>
      <c r="K722">
        <v>13.49211</v>
      </c>
      <c r="L722">
        <v>32.178559999999997</v>
      </c>
      <c r="M722">
        <v>22.682320000000001</v>
      </c>
      <c r="N722" t="s">
        <v>253</v>
      </c>
      <c r="O722" t="s">
        <v>243</v>
      </c>
    </row>
    <row r="723" spans="1:15" x14ac:dyDescent="0.25">
      <c r="A723" s="58" t="str">
        <f t="shared" si="11"/>
        <v>Vulva19</v>
      </c>
      <c r="B723" t="s">
        <v>260</v>
      </c>
      <c r="C723" t="s">
        <v>20</v>
      </c>
      <c r="D723">
        <v>19</v>
      </c>
      <c r="E723" t="s">
        <v>200</v>
      </c>
      <c r="F723" t="s">
        <v>220</v>
      </c>
      <c r="G723">
        <v>195</v>
      </c>
      <c r="H723">
        <v>17.948720000000002</v>
      </c>
      <c r="I723">
        <v>16.670280000000002</v>
      </c>
      <c r="J723">
        <v>28.44603</v>
      </c>
      <c r="K723">
        <v>13.571440000000001</v>
      </c>
      <c r="L723">
        <v>32.080109999999998</v>
      </c>
      <c r="M723">
        <v>22.682320000000001</v>
      </c>
      <c r="N723" t="s">
        <v>243</v>
      </c>
      <c r="O723" t="s">
        <v>243</v>
      </c>
    </row>
    <row r="724" spans="1:15" x14ac:dyDescent="0.25">
      <c r="A724" s="58" t="str">
        <f t="shared" si="11"/>
        <v>Vulva20</v>
      </c>
      <c r="B724" t="s">
        <v>260</v>
      </c>
      <c r="C724" t="s">
        <v>20</v>
      </c>
      <c r="D724">
        <v>20</v>
      </c>
      <c r="E724" t="s">
        <v>197</v>
      </c>
      <c r="F724" t="s">
        <v>221</v>
      </c>
      <c r="G724">
        <v>196</v>
      </c>
      <c r="H724">
        <v>20.918369999999999</v>
      </c>
      <c r="I724">
        <v>16.69069</v>
      </c>
      <c r="J724">
        <v>28.428419999999999</v>
      </c>
      <c r="K724">
        <v>13.599780000000001</v>
      </c>
      <c r="L724">
        <v>32.045699999999997</v>
      </c>
      <c r="M724">
        <v>22.682320000000001</v>
      </c>
      <c r="N724" t="s">
        <v>243</v>
      </c>
      <c r="O724" t="s">
        <v>243</v>
      </c>
    </row>
    <row r="725" spans="1:15" x14ac:dyDescent="0.25">
      <c r="A725" s="58" t="str">
        <f t="shared" si="11"/>
        <v>Vulva21</v>
      </c>
      <c r="B725" t="s">
        <v>260</v>
      </c>
      <c r="C725" t="s">
        <v>20</v>
      </c>
      <c r="D725">
        <v>21</v>
      </c>
      <c r="E725" t="s">
        <v>202</v>
      </c>
      <c r="F725" t="s">
        <v>219</v>
      </c>
      <c r="G725">
        <v>211</v>
      </c>
      <c r="H725">
        <v>16.587679999999999</v>
      </c>
      <c r="I725">
        <v>16.91123</v>
      </c>
      <c r="J725">
        <v>28.227170000000001</v>
      </c>
      <c r="K725">
        <v>13.91849</v>
      </c>
      <c r="L725">
        <v>31.69744</v>
      </c>
      <c r="M725">
        <v>22.682320000000001</v>
      </c>
      <c r="N725" t="s">
        <v>244</v>
      </c>
      <c r="O725" t="s">
        <v>243</v>
      </c>
    </row>
    <row r="726" spans="1:15" x14ac:dyDescent="0.25">
      <c r="A726" s="58" t="str">
        <f t="shared" si="11"/>
        <v>Vulva22</v>
      </c>
      <c r="B726" t="s">
        <v>260</v>
      </c>
      <c r="C726" t="s">
        <v>20</v>
      </c>
      <c r="D726">
        <v>22</v>
      </c>
      <c r="G726">
        <v>214</v>
      </c>
      <c r="I726">
        <v>16.952870000000001</v>
      </c>
      <c r="J726">
        <v>28.186140000000002</v>
      </c>
      <c r="K726">
        <v>14.007770000000001</v>
      </c>
      <c r="L726">
        <v>31.644200000000001</v>
      </c>
    </row>
    <row r="727" spans="1:15" x14ac:dyDescent="0.25">
      <c r="A727" s="58" t="str">
        <f t="shared" si="11"/>
        <v>Vulva23</v>
      </c>
      <c r="B727" t="s">
        <v>260</v>
      </c>
      <c r="C727" t="s">
        <v>20</v>
      </c>
      <c r="D727">
        <v>23</v>
      </c>
      <c r="G727">
        <v>244</v>
      </c>
      <c r="I727">
        <v>17.324280000000002</v>
      </c>
      <c r="J727">
        <v>27.835049999999999</v>
      </c>
      <c r="K727">
        <v>14.521520000000001</v>
      </c>
      <c r="L727">
        <v>31.0654</v>
      </c>
    </row>
    <row r="728" spans="1:15" x14ac:dyDescent="0.25">
      <c r="A728" s="58" t="str">
        <f t="shared" si="11"/>
        <v>Vulva24</v>
      </c>
      <c r="B728" t="s">
        <v>260</v>
      </c>
      <c r="C728" t="s">
        <v>20</v>
      </c>
      <c r="D728">
        <v>24</v>
      </c>
      <c r="E728" t="s">
        <v>193</v>
      </c>
      <c r="F728" t="s">
        <v>173</v>
      </c>
      <c r="G728">
        <v>267</v>
      </c>
      <c r="H728">
        <v>25.093630000000001</v>
      </c>
      <c r="I728">
        <v>17.572240000000001</v>
      </c>
      <c r="J728">
        <v>27.618600000000001</v>
      </c>
      <c r="K728">
        <v>14.88144</v>
      </c>
      <c r="L728">
        <v>30.684819999999998</v>
      </c>
      <c r="M728">
        <v>22.682320000000001</v>
      </c>
      <c r="N728" t="s">
        <v>243</v>
      </c>
      <c r="O728" t="s">
        <v>243</v>
      </c>
    </row>
    <row r="729" spans="1:15" x14ac:dyDescent="0.25">
      <c r="A729" s="58" t="str">
        <f t="shared" si="11"/>
        <v>Vulva25</v>
      </c>
      <c r="B729" t="s">
        <v>260</v>
      </c>
      <c r="C729" t="s">
        <v>20</v>
      </c>
      <c r="D729">
        <v>25</v>
      </c>
      <c r="G729">
        <v>274</v>
      </c>
      <c r="I729">
        <v>17.631039999999999</v>
      </c>
      <c r="J729">
        <v>27.558779999999999</v>
      </c>
      <c r="K729">
        <v>14.989509999999999</v>
      </c>
      <c r="L729">
        <v>30.588100000000001</v>
      </c>
    </row>
    <row r="730" spans="1:15" x14ac:dyDescent="0.25">
      <c r="A730" s="58" t="str">
        <f t="shared" si="11"/>
        <v>Vulva26</v>
      </c>
      <c r="B730" t="s">
        <v>260</v>
      </c>
      <c r="C730" t="s">
        <v>20</v>
      </c>
      <c r="D730">
        <v>26</v>
      </c>
      <c r="G730">
        <v>304</v>
      </c>
      <c r="I730">
        <v>17.890450000000001</v>
      </c>
      <c r="J730">
        <v>27.305250000000001</v>
      </c>
      <c r="K730">
        <v>15.362550000000001</v>
      </c>
      <c r="L730">
        <v>30.185949999999998</v>
      </c>
    </row>
    <row r="731" spans="1:15" x14ac:dyDescent="0.25">
      <c r="A731" s="58" t="str">
        <f t="shared" si="11"/>
        <v>Vulva27</v>
      </c>
      <c r="B731" t="s">
        <v>260</v>
      </c>
      <c r="C731" t="s">
        <v>20</v>
      </c>
      <c r="D731">
        <v>27</v>
      </c>
      <c r="G731">
        <v>334</v>
      </c>
      <c r="I731">
        <v>18.114270000000001</v>
      </c>
      <c r="J731">
        <v>27.10566</v>
      </c>
      <c r="K731">
        <v>15.690860000000001</v>
      </c>
      <c r="L731">
        <v>29.840119999999999</v>
      </c>
    </row>
    <row r="732" spans="1:15" x14ac:dyDescent="0.25">
      <c r="A732" s="58" t="str">
        <f t="shared" si="11"/>
        <v>Vulva28</v>
      </c>
      <c r="B732" t="s">
        <v>260</v>
      </c>
      <c r="C732" t="s">
        <v>20</v>
      </c>
      <c r="D732">
        <v>28</v>
      </c>
      <c r="E732" t="s">
        <v>194</v>
      </c>
      <c r="F732" t="s">
        <v>174</v>
      </c>
      <c r="G732">
        <v>335</v>
      </c>
      <c r="H732">
        <v>19.402979999999999</v>
      </c>
      <c r="I732">
        <v>18.12321</v>
      </c>
      <c r="J732">
        <v>27.096609999999998</v>
      </c>
      <c r="K732">
        <v>15.70205</v>
      </c>
      <c r="L732">
        <v>29.821719999999999</v>
      </c>
      <c r="M732">
        <v>22.682320000000001</v>
      </c>
      <c r="N732" t="s">
        <v>243</v>
      </c>
      <c r="O732" t="s">
        <v>243</v>
      </c>
    </row>
    <row r="733" spans="1:15" x14ac:dyDescent="0.25">
      <c r="A733" s="58" t="str">
        <f t="shared" si="11"/>
        <v>Vulva29</v>
      </c>
      <c r="B733" t="s">
        <v>260</v>
      </c>
      <c r="C733" t="s">
        <v>20</v>
      </c>
      <c r="D733">
        <v>29</v>
      </c>
      <c r="E733" t="s">
        <v>192</v>
      </c>
      <c r="F733" t="s">
        <v>185</v>
      </c>
      <c r="G733">
        <v>350</v>
      </c>
      <c r="H733">
        <v>22.571429999999999</v>
      </c>
      <c r="I733">
        <v>18.225010000000001</v>
      </c>
      <c r="J733">
        <v>27.004819999999999</v>
      </c>
      <c r="K733">
        <v>15.850149999999999</v>
      </c>
      <c r="L733">
        <v>29.668479999999999</v>
      </c>
      <c r="M733">
        <v>22.682320000000001</v>
      </c>
      <c r="N733" t="s">
        <v>243</v>
      </c>
      <c r="O733" t="s">
        <v>243</v>
      </c>
    </row>
    <row r="734" spans="1:15" x14ac:dyDescent="0.25">
      <c r="A734" s="58" t="str">
        <f t="shared" si="11"/>
        <v>Vulva30</v>
      </c>
      <c r="B734" t="s">
        <v>260</v>
      </c>
      <c r="C734" t="s">
        <v>20</v>
      </c>
      <c r="D734">
        <v>30</v>
      </c>
      <c r="G734">
        <v>364</v>
      </c>
      <c r="I734">
        <v>18.310780000000001</v>
      </c>
      <c r="J734">
        <v>26.91488</v>
      </c>
      <c r="K734">
        <v>15.98593</v>
      </c>
      <c r="L734">
        <v>29.536950000000001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W60"/>
  <sheetViews>
    <sheetView showGridLines="0" zoomScale="90" zoomScaleNormal="90" workbookViewId="0"/>
  </sheetViews>
  <sheetFormatPr defaultColWidth="9.140625" defaultRowHeight="15.75" customHeight="1" x14ac:dyDescent="0.2"/>
  <cols>
    <col min="1" max="1" width="9.140625" style="39"/>
    <col min="2" max="2" width="25.140625" style="39" customWidth="1"/>
    <col min="3" max="4" width="25.140625" style="43" customWidth="1"/>
    <col min="5" max="13" width="25.140625" style="39" customWidth="1"/>
    <col min="14" max="14" width="14.28515625" style="39" customWidth="1"/>
    <col min="15" max="15" width="25.140625" style="39" customWidth="1"/>
    <col min="16" max="16" width="9.140625" style="39"/>
    <col min="17" max="17" width="57.7109375" style="39" customWidth="1"/>
    <col min="18" max="16384" width="9.140625" style="39"/>
  </cols>
  <sheetData>
    <row r="2" spans="2:23" ht="15.75" customHeight="1" x14ac:dyDescent="0.2">
      <c r="B2" s="42" t="s">
        <v>110</v>
      </c>
      <c r="C2" s="42"/>
      <c r="D2" s="42"/>
      <c r="E2" s="42"/>
      <c r="F2" s="42"/>
      <c r="G2" s="42"/>
      <c r="H2" s="42"/>
      <c r="I2" s="42"/>
      <c r="J2" s="42"/>
      <c r="K2" s="42"/>
      <c r="L2" s="42"/>
      <c r="M2" s="42"/>
      <c r="N2" s="42"/>
      <c r="O2" s="42"/>
      <c r="P2" s="42"/>
      <c r="Q2" s="42"/>
      <c r="R2" s="42"/>
      <c r="S2" s="42"/>
      <c r="T2" s="42"/>
      <c r="U2" s="42"/>
      <c r="V2" s="42"/>
      <c r="W2" s="42"/>
    </row>
    <row r="3" spans="2:23" ht="15.75" customHeight="1" x14ac:dyDescent="0.25">
      <c r="B3" s="42"/>
      <c r="C3" s="42"/>
      <c r="D3" s="42"/>
      <c r="E3" s="42"/>
      <c r="F3" s="42"/>
      <c r="G3" s="42"/>
      <c r="H3" s="42"/>
      <c r="I3" s="42"/>
      <c r="J3" s="42"/>
      <c r="K3" s="42"/>
      <c r="L3" s="42"/>
      <c r="M3" s="42"/>
      <c r="N3" s="42"/>
      <c r="O3" s="42"/>
      <c r="P3" s="42"/>
      <c r="Q3" s="23"/>
      <c r="R3" s="42"/>
      <c r="S3" s="42"/>
      <c r="T3" s="42"/>
      <c r="U3" s="42"/>
      <c r="V3" s="42"/>
      <c r="W3" s="42"/>
    </row>
    <row r="4" spans="2:23" ht="15.75" customHeight="1" x14ac:dyDescent="0.25">
      <c r="B4" s="42"/>
      <c r="C4" s="42"/>
      <c r="D4" s="42"/>
      <c r="E4" s="42"/>
      <c r="F4" s="42"/>
      <c r="G4" s="42"/>
      <c r="H4" s="42"/>
      <c r="I4" s="42"/>
      <c r="J4" s="42"/>
      <c r="K4" s="42"/>
      <c r="L4" s="42"/>
      <c r="M4" s="42"/>
      <c r="N4" s="42"/>
      <c r="O4" s="42"/>
      <c r="P4" s="42"/>
      <c r="Q4" s="23"/>
      <c r="R4" s="42"/>
      <c r="S4" s="42"/>
      <c r="T4" s="42"/>
      <c r="U4" s="42"/>
      <c r="V4" s="42"/>
      <c r="W4" s="42"/>
    </row>
    <row r="5" spans="2:23" ht="15.75" customHeight="1" x14ac:dyDescent="0.25">
      <c r="B5" s="42"/>
      <c r="C5" s="42"/>
      <c r="D5" s="42"/>
      <c r="E5" s="42"/>
      <c r="F5" s="42"/>
      <c r="G5" s="42"/>
      <c r="H5" s="42"/>
      <c r="I5" s="42"/>
      <c r="J5" s="42"/>
      <c r="K5" s="42"/>
      <c r="L5" s="42"/>
      <c r="M5" s="42"/>
      <c r="N5" s="42"/>
      <c r="O5" s="42"/>
      <c r="P5" s="42"/>
      <c r="Q5" s="23"/>
      <c r="R5" s="42"/>
      <c r="S5" s="42"/>
      <c r="T5" s="42"/>
      <c r="U5" s="42"/>
      <c r="V5" s="42"/>
      <c r="W5" s="42"/>
    </row>
    <row r="6" spans="2:23" ht="15.75" customHeight="1" x14ac:dyDescent="0.2">
      <c r="B6" s="42"/>
      <c r="C6" s="42"/>
      <c r="D6" s="42"/>
      <c r="E6" s="42"/>
      <c r="F6" s="42"/>
      <c r="G6" s="42"/>
      <c r="H6" s="42"/>
      <c r="I6" s="42"/>
      <c r="J6" s="42"/>
      <c r="K6" s="42"/>
      <c r="L6" s="42"/>
      <c r="M6" s="42"/>
      <c r="N6" s="42"/>
      <c r="O6" s="42"/>
      <c r="P6" s="42"/>
      <c r="Q6" s="42"/>
      <c r="R6" s="42"/>
      <c r="S6" s="42"/>
      <c r="T6" s="42"/>
      <c r="U6" s="42"/>
      <c r="V6" s="42"/>
      <c r="W6" s="42"/>
    </row>
    <row r="7" spans="2:23" ht="15.75" customHeight="1" x14ac:dyDescent="0.2">
      <c r="B7" s="42"/>
      <c r="C7" s="42"/>
      <c r="D7" s="42"/>
      <c r="E7" s="42"/>
      <c r="F7" s="42"/>
      <c r="G7" s="42"/>
      <c r="H7" s="42"/>
      <c r="I7" s="42"/>
      <c r="J7" s="42"/>
      <c r="K7" s="42"/>
      <c r="L7" s="42"/>
      <c r="M7" s="42"/>
      <c r="N7" s="42"/>
      <c r="O7" s="42"/>
      <c r="P7" s="42"/>
      <c r="Q7" s="42"/>
      <c r="R7" s="42"/>
      <c r="S7" s="42"/>
      <c r="T7" s="42"/>
      <c r="U7" s="42"/>
      <c r="V7" s="42"/>
      <c r="W7" s="42"/>
    </row>
    <row r="8" spans="2:23" ht="15.75" customHeight="1" x14ac:dyDescent="0.2">
      <c r="B8" s="42"/>
      <c r="C8" s="42"/>
      <c r="D8" s="42"/>
      <c r="E8" s="42"/>
      <c r="F8" s="42"/>
      <c r="G8" s="42"/>
      <c r="H8" s="42"/>
      <c r="I8" s="42"/>
      <c r="J8" s="42"/>
      <c r="K8" s="42"/>
      <c r="L8" s="42"/>
      <c r="M8" s="42"/>
      <c r="N8" s="42"/>
      <c r="O8" s="42"/>
      <c r="P8" s="42"/>
      <c r="Q8" s="42"/>
      <c r="R8" s="42"/>
      <c r="S8" s="42"/>
      <c r="T8" s="42"/>
      <c r="U8" s="42"/>
      <c r="V8" s="42"/>
      <c r="W8" s="42"/>
    </row>
    <row r="9" spans="2:23" ht="15.75" customHeight="1" x14ac:dyDescent="0.2">
      <c r="B9" s="42"/>
      <c r="C9" s="42"/>
      <c r="D9" s="42"/>
      <c r="E9" s="42"/>
      <c r="F9" s="42"/>
      <c r="G9" s="42"/>
      <c r="H9" s="42"/>
      <c r="I9" s="42"/>
      <c r="J9" s="42"/>
      <c r="K9" s="42"/>
      <c r="L9" s="42"/>
      <c r="M9" s="42"/>
      <c r="N9" s="42"/>
      <c r="O9" s="42"/>
      <c r="P9" s="42"/>
      <c r="Q9" s="42"/>
      <c r="R9" s="42"/>
      <c r="S9" s="42"/>
      <c r="T9" s="42"/>
      <c r="U9" s="42"/>
      <c r="V9" s="42"/>
      <c r="W9" s="42"/>
    </row>
    <row r="10" spans="2:23" ht="15.75" customHeight="1" x14ac:dyDescent="0.2">
      <c r="B10" s="42"/>
      <c r="C10" s="42"/>
      <c r="D10" s="42"/>
      <c r="E10" s="42"/>
      <c r="F10" s="42"/>
      <c r="G10" s="42"/>
      <c r="H10" s="42"/>
      <c r="I10" s="42"/>
      <c r="J10" s="42"/>
      <c r="K10" s="42"/>
      <c r="L10" s="42"/>
      <c r="M10" s="42"/>
      <c r="N10" s="42"/>
      <c r="O10" s="42"/>
      <c r="P10" s="42"/>
      <c r="Q10" s="42"/>
      <c r="R10" s="42"/>
      <c r="S10" s="42"/>
      <c r="T10" s="42"/>
      <c r="U10" s="42"/>
      <c r="V10" s="42"/>
      <c r="W10" s="42"/>
    </row>
    <row r="11" spans="2:23" ht="15.75" customHeight="1" x14ac:dyDescent="0.2">
      <c r="B11" s="42"/>
      <c r="C11" s="42"/>
      <c r="D11" s="42"/>
      <c r="E11" s="42"/>
      <c r="F11" s="42"/>
      <c r="G11" s="42"/>
      <c r="H11" s="42"/>
      <c r="I11" s="42"/>
      <c r="J11" s="42"/>
      <c r="K11" s="42"/>
      <c r="L11" s="42"/>
      <c r="M11" s="42"/>
      <c r="N11" s="42"/>
      <c r="O11" s="42"/>
      <c r="P11" s="42"/>
      <c r="Q11" s="42"/>
      <c r="R11" s="42"/>
      <c r="S11" s="42"/>
      <c r="T11" s="42"/>
      <c r="U11" s="42"/>
      <c r="V11" s="42"/>
      <c r="W11" s="42"/>
    </row>
    <row r="12" spans="2:23" ht="15.75" customHeight="1" x14ac:dyDescent="0.2">
      <c r="B12" s="42"/>
      <c r="C12" s="42"/>
      <c r="D12" s="42"/>
      <c r="E12" s="42"/>
      <c r="F12" s="42"/>
      <c r="G12" s="42"/>
      <c r="H12" s="42"/>
      <c r="I12" s="42"/>
      <c r="J12" s="42"/>
      <c r="K12" s="42"/>
      <c r="L12" s="42"/>
      <c r="M12" s="42"/>
      <c r="N12" s="42"/>
      <c r="O12" s="42"/>
      <c r="P12" s="42"/>
      <c r="Q12" s="42"/>
      <c r="R12" s="42"/>
      <c r="S12" s="42"/>
      <c r="T12" s="42"/>
      <c r="U12" s="42"/>
      <c r="V12" s="42"/>
      <c r="W12" s="42"/>
    </row>
    <row r="13" spans="2:23" ht="15.75" customHeight="1" x14ac:dyDescent="0.2">
      <c r="B13" s="42"/>
      <c r="C13" s="42"/>
      <c r="D13" s="42"/>
      <c r="E13" s="42"/>
      <c r="F13" s="42"/>
      <c r="G13" s="42"/>
      <c r="H13" s="42"/>
      <c r="I13" s="42"/>
      <c r="J13" s="42"/>
      <c r="K13" s="42"/>
      <c r="L13" s="42"/>
      <c r="M13" s="42"/>
      <c r="N13" s="42"/>
      <c r="O13" s="42"/>
      <c r="P13" s="42"/>
      <c r="Q13" s="42"/>
      <c r="R13" s="42"/>
      <c r="S13" s="42"/>
      <c r="T13" s="42"/>
      <c r="U13" s="42"/>
      <c r="V13" s="42"/>
      <c r="W13" s="42"/>
    </row>
    <row r="14" spans="2:23" ht="15.75" customHeight="1" x14ac:dyDescent="0.2">
      <c r="B14" s="42"/>
      <c r="C14" s="42"/>
      <c r="D14" s="42"/>
      <c r="E14" s="42"/>
      <c r="F14" s="42"/>
      <c r="G14" s="42"/>
      <c r="H14" s="42"/>
      <c r="I14" s="42"/>
      <c r="J14" s="42"/>
      <c r="K14" s="42"/>
      <c r="L14" s="42"/>
      <c r="M14" s="42"/>
      <c r="N14" s="42"/>
      <c r="O14" s="42"/>
      <c r="P14" s="42"/>
      <c r="Q14" s="42"/>
      <c r="R14" s="42"/>
      <c r="S14" s="42"/>
      <c r="T14" s="42"/>
      <c r="U14" s="42"/>
      <c r="V14" s="42"/>
      <c r="W14" s="42"/>
    </row>
    <row r="15" spans="2:23" ht="15.75" customHeight="1" x14ac:dyDescent="0.2">
      <c r="B15" s="42"/>
      <c r="C15" s="42"/>
      <c r="D15" s="42"/>
      <c r="E15" s="42"/>
      <c r="F15" s="42"/>
      <c r="G15" s="42"/>
      <c r="H15" s="42"/>
      <c r="I15" s="42"/>
      <c r="J15" s="42"/>
      <c r="K15" s="42"/>
      <c r="L15" s="42"/>
      <c r="M15" s="42"/>
      <c r="N15" s="42"/>
      <c r="O15" s="42"/>
      <c r="P15" s="42"/>
      <c r="Q15" s="42"/>
      <c r="R15" s="42"/>
      <c r="S15" s="42"/>
      <c r="T15" s="42"/>
      <c r="U15" s="42"/>
      <c r="V15" s="42"/>
      <c r="W15" s="42"/>
    </row>
    <row r="16" spans="2:23" ht="15.75" customHeight="1" x14ac:dyDescent="0.2">
      <c r="B16" s="42"/>
      <c r="C16" s="42"/>
      <c r="D16" s="42"/>
      <c r="E16" s="42"/>
      <c r="F16" s="42"/>
      <c r="G16" s="42"/>
      <c r="H16" s="42"/>
      <c r="I16" s="42"/>
      <c r="J16" s="42"/>
      <c r="K16" s="42"/>
      <c r="L16" s="42"/>
      <c r="M16" s="42"/>
      <c r="N16" s="42"/>
      <c r="O16" s="42"/>
      <c r="P16" s="42"/>
      <c r="Q16" s="42"/>
      <c r="R16" s="42"/>
      <c r="S16" s="42"/>
      <c r="T16" s="42"/>
      <c r="U16" s="42"/>
      <c r="V16" s="42"/>
      <c r="W16" s="42"/>
    </row>
    <row r="17" spans="2:23" ht="15.75" customHeight="1" x14ac:dyDescent="0.2">
      <c r="B17" s="42"/>
      <c r="C17" s="42"/>
      <c r="D17" s="42"/>
      <c r="E17" s="42"/>
      <c r="F17" s="42"/>
      <c r="G17" s="42"/>
      <c r="H17" s="42"/>
      <c r="I17" s="42"/>
      <c r="J17" s="42"/>
      <c r="K17" s="42"/>
      <c r="L17" s="42"/>
      <c r="M17" s="42"/>
      <c r="N17" s="42"/>
      <c r="O17" s="42"/>
      <c r="P17" s="42"/>
      <c r="Q17" s="42"/>
      <c r="R17" s="42"/>
      <c r="S17" s="42"/>
      <c r="T17" s="42"/>
      <c r="U17" s="42"/>
      <c r="V17" s="42"/>
      <c r="W17" s="42"/>
    </row>
    <row r="18" spans="2:23" ht="15.75" customHeight="1" x14ac:dyDescent="0.2">
      <c r="B18" s="42"/>
      <c r="C18" s="42"/>
      <c r="D18" s="42"/>
      <c r="E18" s="42"/>
      <c r="F18" s="42"/>
      <c r="G18" s="42"/>
      <c r="H18" s="42"/>
      <c r="I18" s="42"/>
      <c r="J18" s="42"/>
      <c r="K18" s="42"/>
      <c r="L18" s="42"/>
      <c r="M18" s="42"/>
      <c r="N18" s="42"/>
      <c r="O18" s="42"/>
      <c r="P18" s="42"/>
      <c r="Q18" s="42"/>
      <c r="R18" s="42"/>
      <c r="S18" s="42"/>
      <c r="T18" s="42"/>
      <c r="U18" s="42"/>
      <c r="V18" s="42"/>
      <c r="W18" s="42"/>
    </row>
    <row r="19" spans="2:23" ht="15.75" customHeight="1" x14ac:dyDescent="0.2">
      <c r="B19" s="42"/>
      <c r="C19" s="42"/>
      <c r="D19" s="42"/>
      <c r="E19" s="42"/>
      <c r="F19" s="42"/>
      <c r="G19" s="42"/>
      <c r="H19" s="42"/>
      <c r="I19" s="42"/>
      <c r="J19" s="42"/>
      <c r="K19" s="42"/>
      <c r="L19" s="42"/>
      <c r="M19" s="42"/>
      <c r="N19" s="42"/>
      <c r="O19" s="42"/>
      <c r="P19" s="42"/>
      <c r="Q19" s="42"/>
      <c r="R19" s="42"/>
      <c r="S19" s="42"/>
      <c r="T19" s="42"/>
      <c r="U19" s="42"/>
      <c r="V19" s="42"/>
      <c r="W19" s="42"/>
    </row>
    <row r="20" spans="2:23" ht="15.75" customHeight="1" x14ac:dyDescent="0.2">
      <c r="B20" s="42"/>
      <c r="C20" s="42"/>
      <c r="D20" s="42"/>
      <c r="E20" s="42"/>
      <c r="F20" s="42"/>
      <c r="G20" s="42"/>
      <c r="H20" s="42"/>
      <c r="I20" s="42"/>
      <c r="J20" s="42"/>
      <c r="K20" s="42"/>
      <c r="L20" s="42"/>
      <c r="M20" s="42"/>
      <c r="N20" s="42"/>
      <c r="O20" s="42"/>
      <c r="P20" s="42"/>
      <c r="Q20" s="42"/>
      <c r="R20" s="42"/>
      <c r="S20" s="42"/>
      <c r="T20" s="42"/>
      <c r="U20" s="42"/>
      <c r="V20" s="42"/>
      <c r="W20" s="42"/>
    </row>
    <row r="21" spans="2:23" ht="15.75" customHeight="1" x14ac:dyDescent="0.2">
      <c r="B21" s="42"/>
      <c r="C21" s="42"/>
      <c r="D21" s="42"/>
      <c r="E21" s="42"/>
      <c r="F21" s="42"/>
      <c r="G21" s="42"/>
      <c r="H21" s="42"/>
      <c r="I21" s="42"/>
      <c r="J21" s="42"/>
      <c r="K21" s="42"/>
      <c r="L21" s="42"/>
      <c r="M21" s="42"/>
      <c r="N21" s="42"/>
      <c r="O21" s="42"/>
      <c r="P21" s="42"/>
      <c r="Q21" s="42"/>
      <c r="R21" s="42"/>
      <c r="S21" s="42"/>
      <c r="T21" s="42"/>
      <c r="U21" s="42"/>
      <c r="V21" s="42"/>
      <c r="W21" s="42"/>
    </row>
    <row r="22" spans="2:23" ht="15.75" customHeight="1" x14ac:dyDescent="0.2">
      <c r="B22" s="42"/>
      <c r="C22" s="42"/>
      <c r="D22" s="42"/>
      <c r="E22" s="42"/>
      <c r="F22" s="42"/>
      <c r="G22" s="42"/>
      <c r="H22" s="42"/>
      <c r="I22" s="42"/>
      <c r="J22" s="42"/>
      <c r="K22" s="42"/>
      <c r="L22" s="42"/>
      <c r="M22" s="42"/>
      <c r="N22" s="42"/>
      <c r="O22" s="42"/>
      <c r="P22" s="42"/>
      <c r="Q22" s="42"/>
      <c r="R22" s="42"/>
      <c r="S22" s="42"/>
      <c r="T22" s="42"/>
      <c r="U22" s="42"/>
      <c r="V22" s="42"/>
      <c r="W22" s="42"/>
    </row>
    <row r="23" spans="2:23" ht="15.75" customHeight="1" x14ac:dyDescent="0.2">
      <c r="B23" s="42"/>
      <c r="C23" s="42"/>
      <c r="D23" s="42"/>
      <c r="E23" s="42"/>
      <c r="F23" s="42"/>
      <c r="G23" s="42"/>
      <c r="H23" s="42"/>
      <c r="I23" s="42"/>
      <c r="J23" s="42"/>
      <c r="K23" s="42"/>
      <c r="L23" s="42"/>
      <c r="M23" s="42"/>
      <c r="N23" s="42"/>
      <c r="O23" s="42"/>
      <c r="P23" s="42"/>
      <c r="Q23" s="42"/>
      <c r="R23" s="42"/>
      <c r="S23" s="42"/>
      <c r="T23" s="42"/>
      <c r="U23" s="42"/>
      <c r="V23" s="42"/>
      <c r="W23" s="42"/>
    </row>
    <row r="24" spans="2:23" ht="15.75" customHeight="1" x14ac:dyDescent="0.2">
      <c r="B24" s="42"/>
      <c r="C24" s="42"/>
      <c r="D24" s="42"/>
      <c r="E24" s="42"/>
      <c r="F24" s="42"/>
      <c r="G24" s="42"/>
      <c r="H24" s="42"/>
      <c r="I24" s="42"/>
      <c r="J24" s="42"/>
      <c r="K24" s="42"/>
      <c r="L24" s="42"/>
      <c r="M24" s="42"/>
      <c r="N24" s="42"/>
      <c r="O24" s="42"/>
      <c r="P24" s="42"/>
      <c r="Q24" s="42"/>
      <c r="R24" s="42"/>
      <c r="S24" s="42"/>
      <c r="T24" s="42"/>
      <c r="U24" s="42"/>
      <c r="V24" s="42"/>
      <c r="W24" s="42"/>
    </row>
    <row r="25" spans="2:23" ht="15.75" customHeight="1" x14ac:dyDescent="0.2">
      <c r="B25" s="42"/>
      <c r="C25" s="42"/>
      <c r="D25" s="42"/>
      <c r="E25" s="42"/>
      <c r="F25" s="42"/>
      <c r="G25" s="42"/>
      <c r="H25" s="42"/>
      <c r="I25" s="42"/>
      <c r="J25" s="42"/>
      <c r="K25" s="42"/>
      <c r="L25" s="42"/>
      <c r="M25" s="42"/>
      <c r="N25" s="42"/>
      <c r="O25" s="42"/>
      <c r="P25" s="42"/>
      <c r="Q25" s="42"/>
      <c r="R25" s="42"/>
      <c r="S25" s="42"/>
      <c r="T25" s="42"/>
      <c r="U25" s="42"/>
      <c r="V25" s="42"/>
      <c r="W25" s="42"/>
    </row>
    <row r="26" spans="2:23" ht="15.75" customHeight="1" x14ac:dyDescent="0.2">
      <c r="B26" s="42"/>
      <c r="C26" s="42"/>
      <c r="D26" s="42"/>
      <c r="E26" s="42"/>
      <c r="F26" s="42"/>
      <c r="G26" s="42"/>
      <c r="H26" s="42"/>
      <c r="I26" s="42"/>
      <c r="J26" s="42"/>
      <c r="K26" s="42"/>
      <c r="L26" s="42"/>
      <c r="M26" s="42"/>
      <c r="N26" s="42"/>
      <c r="O26" s="42"/>
      <c r="P26" s="42"/>
      <c r="Q26" s="42"/>
      <c r="R26" s="42"/>
      <c r="S26" s="42"/>
      <c r="T26" s="42"/>
      <c r="U26" s="42"/>
      <c r="V26" s="42"/>
      <c r="W26" s="42"/>
    </row>
    <row r="27" spans="2:23" ht="15.75" customHeight="1" x14ac:dyDescent="0.2">
      <c r="B27" s="42"/>
      <c r="C27" s="42"/>
      <c r="D27" s="42"/>
      <c r="E27" s="42"/>
      <c r="F27" s="42"/>
      <c r="G27" s="42"/>
      <c r="H27" s="42"/>
      <c r="I27" s="42"/>
      <c r="J27" s="42"/>
      <c r="K27" s="42"/>
      <c r="L27" s="42"/>
      <c r="M27" s="42"/>
      <c r="N27" s="42"/>
      <c r="O27" s="42"/>
      <c r="P27" s="42"/>
      <c r="Q27" s="42"/>
      <c r="R27" s="42"/>
      <c r="S27" s="42"/>
      <c r="T27" s="42"/>
      <c r="U27" s="42"/>
      <c r="V27" s="42"/>
      <c r="W27" s="42"/>
    </row>
    <row r="28" spans="2:23" ht="15.75" customHeight="1" x14ac:dyDescent="0.2">
      <c r="B28" s="42"/>
      <c r="C28" s="42"/>
      <c r="D28" s="42"/>
      <c r="E28" s="42"/>
      <c r="F28" s="42"/>
      <c r="G28" s="42"/>
      <c r="H28" s="42"/>
      <c r="I28" s="42"/>
      <c r="J28" s="42"/>
      <c r="K28" s="42"/>
      <c r="L28" s="42"/>
      <c r="M28" s="42"/>
      <c r="N28" s="42"/>
      <c r="O28" s="42"/>
      <c r="P28" s="42"/>
      <c r="Q28" s="42"/>
      <c r="R28" s="42"/>
      <c r="S28" s="42"/>
      <c r="T28" s="42"/>
      <c r="U28" s="42"/>
      <c r="V28" s="42"/>
      <c r="W28" s="42"/>
    </row>
    <row r="29" spans="2:23" ht="15.75" customHeight="1" x14ac:dyDescent="0.2">
      <c r="B29" s="42"/>
      <c r="C29" s="42"/>
      <c r="D29" s="42"/>
      <c r="E29" s="42"/>
      <c r="F29" s="42"/>
      <c r="G29" s="42"/>
      <c r="H29" s="42"/>
      <c r="I29" s="42"/>
      <c r="J29" s="42"/>
      <c r="K29" s="42"/>
      <c r="L29" s="42"/>
      <c r="M29" s="42"/>
      <c r="N29" s="42"/>
      <c r="O29" s="42"/>
      <c r="P29" s="42"/>
      <c r="Q29" s="42"/>
      <c r="R29" s="42"/>
      <c r="S29" s="42"/>
      <c r="T29" s="42"/>
      <c r="U29" s="42"/>
      <c r="V29" s="42"/>
      <c r="W29" s="42"/>
    </row>
    <row r="30" spans="2:23" ht="15.75" customHeight="1" x14ac:dyDescent="0.2">
      <c r="B30" s="42"/>
      <c r="C30" s="42"/>
      <c r="D30" s="42"/>
      <c r="E30" s="42"/>
      <c r="F30" s="42"/>
      <c r="G30" s="42"/>
      <c r="H30" s="42"/>
      <c r="I30" s="42"/>
      <c r="J30" s="42"/>
      <c r="K30" s="42"/>
      <c r="L30" s="42"/>
      <c r="M30" s="42"/>
      <c r="N30" s="42"/>
      <c r="O30" s="42"/>
      <c r="P30" s="42"/>
      <c r="Q30" s="42"/>
      <c r="R30" s="42"/>
      <c r="S30" s="42"/>
      <c r="T30" s="42"/>
      <c r="U30" s="42"/>
      <c r="V30" s="42"/>
      <c r="W30" s="42"/>
    </row>
    <row r="31" spans="2:23" ht="15.75" customHeight="1" x14ac:dyDescent="0.2">
      <c r="B31" s="42"/>
      <c r="C31" s="42"/>
      <c r="D31" s="42"/>
      <c r="E31" s="42"/>
      <c r="F31" s="42"/>
      <c r="G31" s="42"/>
      <c r="H31" s="42"/>
      <c r="I31" s="42"/>
      <c r="J31" s="42"/>
      <c r="K31" s="42"/>
      <c r="L31" s="42"/>
      <c r="M31" s="42"/>
      <c r="N31" s="42"/>
      <c r="O31" s="42"/>
      <c r="P31" s="42"/>
      <c r="Q31" s="42"/>
      <c r="R31" s="42"/>
      <c r="S31" s="42"/>
      <c r="T31" s="42"/>
      <c r="U31" s="42"/>
      <c r="V31" s="42"/>
      <c r="W31" s="42"/>
    </row>
    <row r="32" spans="2:23" ht="15.75" customHeight="1" x14ac:dyDescent="0.2">
      <c r="B32" s="42"/>
      <c r="C32" s="42"/>
      <c r="D32" s="42"/>
      <c r="E32" s="42"/>
      <c r="F32" s="42"/>
      <c r="G32" s="42"/>
      <c r="H32" s="42"/>
      <c r="I32" s="42"/>
      <c r="J32" s="42"/>
      <c r="K32" s="42"/>
      <c r="L32" s="42"/>
      <c r="M32" s="42"/>
      <c r="N32" s="42"/>
      <c r="O32" s="42"/>
      <c r="P32" s="42"/>
      <c r="Q32" s="42"/>
      <c r="R32" s="42"/>
      <c r="S32" s="42"/>
      <c r="T32" s="42"/>
      <c r="U32" s="42"/>
      <c r="V32" s="42"/>
      <c r="W32" s="42"/>
    </row>
    <row r="33" spans="2:23" ht="15.75" customHeight="1" x14ac:dyDescent="0.2">
      <c r="B33" s="42"/>
      <c r="C33" s="42"/>
      <c r="D33" s="42"/>
      <c r="E33" s="42"/>
      <c r="F33" s="42"/>
      <c r="G33" s="42"/>
      <c r="H33" s="42"/>
      <c r="I33" s="42"/>
      <c r="J33" s="42"/>
      <c r="K33" s="42"/>
      <c r="L33" s="42"/>
      <c r="M33" s="42"/>
      <c r="N33" s="42"/>
      <c r="O33" s="42"/>
      <c r="P33" s="42"/>
      <c r="Q33" s="42"/>
      <c r="R33" s="42"/>
      <c r="S33" s="42"/>
      <c r="T33" s="42"/>
      <c r="U33" s="42"/>
      <c r="V33" s="42"/>
      <c r="W33" s="42"/>
    </row>
    <row r="34" spans="2:23" ht="15.75" customHeight="1" x14ac:dyDescent="0.2">
      <c r="B34" s="42"/>
      <c r="C34" s="42"/>
      <c r="D34" s="42"/>
      <c r="E34" s="42"/>
      <c r="F34" s="42"/>
      <c r="G34" s="42"/>
      <c r="H34" s="42"/>
      <c r="I34" s="42"/>
      <c r="J34" s="42"/>
      <c r="K34" s="42"/>
      <c r="L34" s="42"/>
      <c r="M34" s="42"/>
      <c r="N34" s="42"/>
      <c r="O34" s="42"/>
      <c r="P34" s="42"/>
      <c r="Q34" s="42"/>
      <c r="R34" s="42"/>
      <c r="S34" s="42"/>
      <c r="T34" s="42"/>
      <c r="U34" s="42"/>
      <c r="V34" s="42"/>
      <c r="W34" s="42"/>
    </row>
    <row r="35" spans="2:23" ht="15.75" customHeight="1" x14ac:dyDescent="0.2">
      <c r="B35" s="42"/>
      <c r="C35" s="42"/>
      <c r="D35" s="42"/>
      <c r="E35" s="42"/>
      <c r="F35" s="42"/>
      <c r="G35" s="42"/>
      <c r="H35" s="42"/>
      <c r="I35" s="42"/>
      <c r="J35" s="42"/>
      <c r="K35" s="42"/>
      <c r="L35" s="42"/>
      <c r="M35" s="42"/>
      <c r="N35" s="42"/>
      <c r="O35" s="42"/>
      <c r="P35" s="42"/>
      <c r="Q35" s="42"/>
      <c r="R35" s="42"/>
      <c r="S35" s="42"/>
      <c r="T35" s="42"/>
      <c r="U35" s="42"/>
      <c r="V35" s="42"/>
      <c r="W35" s="42"/>
    </row>
    <row r="36" spans="2:23" ht="15.75" customHeight="1" x14ac:dyDescent="0.2">
      <c r="B36" s="42"/>
      <c r="C36" s="42"/>
      <c r="D36" s="42"/>
      <c r="E36" s="42"/>
      <c r="F36" s="42"/>
      <c r="G36" s="42"/>
      <c r="H36" s="42"/>
      <c r="I36" s="42"/>
      <c r="J36" s="42"/>
      <c r="K36" s="42"/>
      <c r="L36" s="42"/>
      <c r="M36" s="42"/>
      <c r="N36" s="42"/>
      <c r="O36" s="42"/>
      <c r="P36" s="42"/>
      <c r="Q36" s="42"/>
      <c r="R36" s="42"/>
      <c r="S36" s="42"/>
      <c r="T36" s="42"/>
      <c r="U36" s="42"/>
      <c r="V36" s="42"/>
      <c r="W36" s="42"/>
    </row>
    <row r="37" spans="2:23" ht="15.75" customHeight="1" x14ac:dyDescent="0.2">
      <c r="B37" s="42"/>
      <c r="C37" s="42"/>
      <c r="D37" s="42"/>
      <c r="E37" s="42"/>
      <c r="F37" s="42"/>
      <c r="G37" s="42"/>
      <c r="H37" s="42"/>
      <c r="I37" s="42"/>
      <c r="J37" s="42"/>
      <c r="K37" s="42"/>
      <c r="L37" s="42"/>
      <c r="M37" s="42"/>
      <c r="N37" s="42"/>
      <c r="O37" s="42"/>
      <c r="P37" s="42"/>
      <c r="Q37" s="42"/>
      <c r="R37" s="42"/>
      <c r="S37" s="42"/>
      <c r="T37" s="42"/>
      <c r="U37" s="42"/>
      <c r="V37" s="42"/>
      <c r="W37" s="42"/>
    </row>
    <row r="38" spans="2:23" ht="15.75" customHeight="1" x14ac:dyDescent="0.2">
      <c r="B38" s="42"/>
      <c r="C38" s="42"/>
      <c r="D38" s="42"/>
      <c r="E38" s="42"/>
      <c r="F38" s="42"/>
      <c r="G38" s="42"/>
      <c r="H38" s="42"/>
      <c r="I38" s="42"/>
      <c r="J38" s="42"/>
      <c r="K38" s="42"/>
      <c r="L38" s="42"/>
      <c r="M38" s="42"/>
      <c r="N38" s="42"/>
      <c r="O38" s="42"/>
      <c r="P38" s="42"/>
      <c r="Q38" s="42"/>
      <c r="R38" s="42"/>
      <c r="S38" s="42"/>
      <c r="T38" s="42"/>
      <c r="U38" s="42"/>
      <c r="V38" s="42"/>
      <c r="W38" s="42"/>
    </row>
    <row r="39" spans="2:23" ht="15.75" customHeight="1" x14ac:dyDescent="0.2">
      <c r="B39" s="42"/>
      <c r="C39" s="42"/>
      <c r="D39" s="42"/>
      <c r="E39" s="42"/>
      <c r="F39" s="42"/>
      <c r="G39" s="42"/>
      <c r="H39" s="42"/>
      <c r="I39" s="42"/>
      <c r="J39" s="42"/>
      <c r="K39" s="42"/>
      <c r="L39" s="42"/>
      <c r="M39" s="42"/>
      <c r="N39" s="42"/>
      <c r="O39" s="42"/>
      <c r="P39" s="42"/>
      <c r="Q39" s="42"/>
      <c r="R39" s="42"/>
      <c r="S39" s="42"/>
      <c r="T39" s="42"/>
      <c r="U39" s="42"/>
      <c r="V39" s="42"/>
      <c r="W39" s="42"/>
    </row>
    <row r="40" spans="2:23" ht="15.75" customHeight="1" x14ac:dyDescent="0.2">
      <c r="B40" s="42"/>
      <c r="C40" s="42"/>
      <c r="D40" s="42"/>
      <c r="E40" s="42"/>
      <c r="F40" s="42"/>
      <c r="G40" s="42"/>
      <c r="H40" s="42"/>
      <c r="I40" s="42"/>
      <c r="J40" s="42"/>
      <c r="K40" s="42"/>
      <c r="L40" s="42"/>
      <c r="M40" s="42"/>
      <c r="N40" s="42"/>
      <c r="O40" s="42"/>
      <c r="P40" s="42"/>
      <c r="Q40" s="42"/>
      <c r="R40" s="42"/>
      <c r="S40" s="42"/>
      <c r="T40" s="42"/>
      <c r="U40" s="42"/>
      <c r="V40" s="42"/>
      <c r="W40" s="42"/>
    </row>
    <row r="41" spans="2:23" ht="15.75" customHeight="1" x14ac:dyDescent="0.2">
      <c r="B41" s="42"/>
      <c r="C41" s="42"/>
      <c r="D41" s="42"/>
      <c r="E41" s="42"/>
      <c r="F41" s="42"/>
      <c r="G41" s="42"/>
      <c r="H41" s="42"/>
      <c r="I41" s="42"/>
      <c r="J41" s="42"/>
      <c r="K41" s="42"/>
      <c r="L41" s="42"/>
      <c r="M41" s="42"/>
      <c r="N41" s="42"/>
      <c r="O41" s="42"/>
      <c r="P41" s="42"/>
      <c r="Q41" s="42"/>
      <c r="R41" s="42"/>
      <c r="S41" s="42"/>
      <c r="T41" s="42"/>
      <c r="U41" s="42"/>
      <c r="V41" s="42"/>
      <c r="W41" s="42"/>
    </row>
    <row r="42" spans="2:23" ht="15.75" customHeight="1" x14ac:dyDescent="0.2">
      <c r="B42" s="42"/>
      <c r="C42" s="42"/>
      <c r="D42" s="42"/>
      <c r="E42" s="42"/>
      <c r="F42" s="42"/>
      <c r="G42" s="42"/>
      <c r="H42" s="42"/>
      <c r="I42" s="42"/>
      <c r="J42" s="42"/>
      <c r="K42" s="42"/>
      <c r="L42" s="42"/>
      <c r="M42" s="42"/>
      <c r="N42" s="42"/>
      <c r="O42" s="42"/>
      <c r="P42" s="42"/>
      <c r="Q42" s="42"/>
      <c r="R42" s="42"/>
      <c r="S42" s="42"/>
      <c r="T42" s="42"/>
      <c r="U42" s="42"/>
      <c r="V42" s="42"/>
      <c r="W42" s="42"/>
    </row>
    <row r="43" spans="2:23" ht="15.75" customHeight="1" x14ac:dyDescent="0.2">
      <c r="B43" s="42"/>
      <c r="C43" s="42"/>
      <c r="D43" s="42"/>
      <c r="E43" s="42"/>
      <c r="F43" s="42"/>
      <c r="G43" s="42"/>
      <c r="H43" s="42"/>
      <c r="I43" s="42"/>
      <c r="J43" s="42"/>
      <c r="K43" s="42"/>
      <c r="L43" s="42"/>
      <c r="M43" s="42"/>
      <c r="N43" s="42"/>
      <c r="O43" s="42"/>
      <c r="P43" s="42"/>
      <c r="Q43" s="42"/>
      <c r="R43" s="42"/>
      <c r="S43" s="42"/>
      <c r="T43" s="42"/>
      <c r="U43" s="42"/>
      <c r="V43" s="42"/>
      <c r="W43" s="42"/>
    </row>
    <row r="44" spans="2:23" ht="15.75" customHeight="1" x14ac:dyDescent="0.2">
      <c r="B44" s="42"/>
      <c r="C44" s="42"/>
      <c r="D44" s="42"/>
      <c r="E44" s="42"/>
      <c r="F44" s="42"/>
      <c r="G44" s="42"/>
      <c r="H44" s="42"/>
      <c r="I44" s="42"/>
      <c r="J44" s="42"/>
      <c r="K44" s="42"/>
      <c r="L44" s="42"/>
      <c r="M44" s="42"/>
      <c r="N44" s="42"/>
      <c r="O44" s="42"/>
      <c r="P44" s="42"/>
      <c r="Q44" s="42"/>
      <c r="R44" s="42"/>
      <c r="S44" s="42"/>
      <c r="T44" s="42"/>
      <c r="U44" s="42"/>
      <c r="V44" s="42"/>
      <c r="W44" s="42"/>
    </row>
    <row r="45" spans="2:23" ht="15.75" customHeight="1" x14ac:dyDescent="0.2">
      <c r="B45" s="42"/>
      <c r="C45" s="42"/>
      <c r="D45" s="42"/>
      <c r="E45" s="42"/>
      <c r="F45" s="42"/>
      <c r="G45" s="42"/>
      <c r="H45" s="42"/>
      <c r="I45" s="42"/>
      <c r="J45" s="42"/>
      <c r="K45" s="42"/>
      <c r="L45" s="42"/>
      <c r="M45" s="42"/>
      <c r="N45" s="42"/>
      <c r="O45" s="42"/>
      <c r="P45" s="42"/>
      <c r="Q45" s="42"/>
      <c r="R45" s="42"/>
      <c r="S45" s="42"/>
      <c r="T45" s="42"/>
      <c r="U45" s="42"/>
      <c r="V45" s="42"/>
      <c r="W45" s="42"/>
    </row>
    <row r="46" spans="2:23" ht="15.75" customHeight="1" x14ac:dyDescent="0.2">
      <c r="B46" s="41"/>
      <c r="C46" s="42"/>
      <c r="D46" s="42"/>
      <c r="E46" s="42"/>
      <c r="F46" s="42"/>
      <c r="G46" s="42"/>
      <c r="H46" s="42"/>
      <c r="I46" s="42"/>
      <c r="J46" s="42"/>
      <c r="K46" s="42"/>
      <c r="L46" s="42"/>
      <c r="M46" s="42"/>
      <c r="N46" s="42"/>
      <c r="O46" s="42"/>
      <c r="P46" s="42"/>
      <c r="Q46" s="42"/>
      <c r="R46" s="42"/>
      <c r="S46" s="42"/>
      <c r="T46" s="42"/>
      <c r="U46" s="42"/>
      <c r="V46" s="42"/>
      <c r="W46" s="42"/>
    </row>
    <row r="47" spans="2:23" ht="15.75" customHeight="1" x14ac:dyDescent="0.25">
      <c r="B47" s="40"/>
      <c r="C47" s="38"/>
    </row>
    <row r="48" spans="2:23" ht="15.75" customHeight="1" x14ac:dyDescent="0.25">
      <c r="B48" s="40"/>
      <c r="C48" s="38"/>
      <c r="D48" s="39"/>
    </row>
    <row r="49" spans="2:4" ht="15.75" customHeight="1" x14ac:dyDescent="0.25">
      <c r="B49" s="40"/>
      <c r="C49" s="38"/>
      <c r="D49" s="39"/>
    </row>
    <row r="50" spans="2:4" ht="15.75" customHeight="1" x14ac:dyDescent="0.25">
      <c r="B50" s="40"/>
      <c r="C50" s="38"/>
      <c r="D50" s="39"/>
    </row>
    <row r="51" spans="2:4" ht="15.75" customHeight="1" x14ac:dyDescent="0.25">
      <c r="B51" s="40"/>
      <c r="C51" s="38"/>
      <c r="D51" s="39"/>
    </row>
    <row r="52" spans="2:4" ht="15.75" customHeight="1" x14ac:dyDescent="0.25">
      <c r="B52" s="40"/>
      <c r="C52" s="38"/>
      <c r="D52" s="39"/>
    </row>
    <row r="53" spans="2:4" ht="15.75" customHeight="1" x14ac:dyDescent="0.25">
      <c r="B53" s="40"/>
      <c r="C53" s="38"/>
      <c r="D53" s="39"/>
    </row>
    <row r="56" spans="2:4" ht="15.75" customHeight="1" x14ac:dyDescent="0.25">
      <c r="B56" s="40"/>
      <c r="C56" s="38"/>
      <c r="D56" s="39"/>
    </row>
    <row r="57" spans="2:4" ht="15.75" customHeight="1" x14ac:dyDescent="0.25">
      <c r="B57" s="40"/>
      <c r="C57" s="38"/>
      <c r="D57" s="39"/>
    </row>
    <row r="58" spans="2:4" ht="15.75" customHeight="1" x14ac:dyDescent="0.25">
      <c r="B58" s="40"/>
      <c r="C58" s="38"/>
      <c r="D58" s="39"/>
    </row>
    <row r="59" spans="2:4" ht="15.75" customHeight="1" x14ac:dyDescent="0.25">
      <c r="B59" s="40"/>
      <c r="C59" s="38"/>
      <c r="D59" s="39"/>
    </row>
    <row r="60" spans="2:4" ht="15.75" customHeight="1" x14ac:dyDescent="0.25">
      <c r="B60" s="40"/>
      <c r="C60" s="38"/>
      <c r="D60" s="3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73"/>
  <sheetViews>
    <sheetView showGridLines="0" zoomScale="90" zoomScaleNormal="90" workbookViewId="0"/>
  </sheetViews>
  <sheetFormatPr defaultColWidth="9.140625" defaultRowHeight="15" x14ac:dyDescent="0.2"/>
  <cols>
    <col min="1" max="1" width="9.140625" style="45"/>
    <col min="2" max="2" width="47.140625" style="45" customWidth="1"/>
    <col min="3" max="3" width="33.5703125" style="46" customWidth="1"/>
    <col min="4" max="4" width="45.28515625" style="46" customWidth="1"/>
    <col min="5" max="5" width="26.140625" style="45" customWidth="1"/>
    <col min="6" max="6" width="23.28515625" style="45" bestFit="1" customWidth="1"/>
    <col min="7" max="7" width="21.5703125" style="45" bestFit="1" customWidth="1"/>
    <col min="8" max="8" width="21.5703125" style="45" customWidth="1"/>
    <col min="9" max="16384" width="9.140625" style="45"/>
  </cols>
  <sheetData>
    <row r="1" spans="1:11" s="89" customFormat="1" x14ac:dyDescent="0.2">
      <c r="A1" s="88"/>
      <c r="C1" s="90"/>
      <c r="D1" s="90"/>
    </row>
    <row r="2" spans="1:11" ht="18" x14ac:dyDescent="0.25">
      <c r="B2" s="20" t="s">
        <v>50</v>
      </c>
    </row>
    <row r="3" spans="1:11" x14ac:dyDescent="0.2">
      <c r="B3" s="45" t="s">
        <v>93</v>
      </c>
    </row>
    <row r="4" spans="1:11" ht="15.75" x14ac:dyDescent="0.2">
      <c r="B4" s="91"/>
      <c r="C4" s="21"/>
      <c r="E4" s="21"/>
      <c r="F4" s="135" t="s">
        <v>134</v>
      </c>
      <c r="G4" s="135"/>
      <c r="H4" s="135"/>
    </row>
    <row r="5" spans="1:11" ht="41.25" customHeight="1" thickBot="1" x14ac:dyDescent="0.3">
      <c r="B5" s="21" t="s">
        <v>94</v>
      </c>
      <c r="C5" s="21" t="s">
        <v>113</v>
      </c>
      <c r="D5" s="21" t="s">
        <v>140</v>
      </c>
      <c r="E5" s="46"/>
      <c r="F5" s="119" t="s">
        <v>41</v>
      </c>
      <c r="G5" s="119" t="s">
        <v>130</v>
      </c>
      <c r="H5" s="119" t="s">
        <v>42</v>
      </c>
      <c r="J5" s="58"/>
      <c r="K5" s="58"/>
    </row>
    <row r="6" spans="1:11" ht="16.5" thickBot="1" x14ac:dyDescent="0.3">
      <c r="B6" s="92" t="s">
        <v>275</v>
      </c>
      <c r="C6" s="92" t="s">
        <v>87</v>
      </c>
      <c r="D6" s="133" t="s">
        <v>51</v>
      </c>
      <c r="E6" s="134"/>
      <c r="F6" s="93" t="s">
        <v>136</v>
      </c>
      <c r="G6" s="93" t="s">
        <v>138</v>
      </c>
      <c r="H6" s="93" t="s">
        <v>276</v>
      </c>
      <c r="J6" s="58"/>
      <c r="K6" s="58"/>
    </row>
    <row r="7" spans="1:11" ht="16.5" thickBot="1" x14ac:dyDescent="0.3">
      <c r="B7" s="92" t="s">
        <v>3</v>
      </c>
      <c r="C7" s="92" t="s">
        <v>99</v>
      </c>
      <c r="D7" s="133" t="s">
        <v>52</v>
      </c>
      <c r="E7" s="134"/>
      <c r="F7" s="93" t="s">
        <v>276</v>
      </c>
      <c r="G7" s="93" t="s">
        <v>276</v>
      </c>
      <c r="H7" s="93" t="s">
        <v>276</v>
      </c>
      <c r="J7" s="58"/>
      <c r="K7" s="58"/>
    </row>
    <row r="8" spans="1:11" ht="16.5" thickBot="1" x14ac:dyDescent="0.3">
      <c r="B8" s="94" t="s">
        <v>14</v>
      </c>
      <c r="C8" s="94" t="s">
        <v>90</v>
      </c>
      <c r="D8" s="133" t="s">
        <v>53</v>
      </c>
      <c r="E8" s="134"/>
      <c r="F8" s="93" t="s">
        <v>277</v>
      </c>
      <c r="G8" s="93" t="s">
        <v>277</v>
      </c>
      <c r="H8" s="93" t="s">
        <v>277</v>
      </c>
      <c r="J8" s="58"/>
      <c r="K8" s="58"/>
    </row>
    <row r="9" spans="1:11" ht="32.25" thickBot="1" x14ac:dyDescent="0.3">
      <c r="B9" s="95" t="s">
        <v>54</v>
      </c>
      <c r="C9" s="95" t="s">
        <v>100</v>
      </c>
      <c r="D9" s="133" t="s">
        <v>55</v>
      </c>
      <c r="E9" s="134"/>
      <c r="F9" s="93" t="s">
        <v>276</v>
      </c>
      <c r="G9" s="93" t="s">
        <v>278</v>
      </c>
      <c r="H9" s="93" t="s">
        <v>276</v>
      </c>
      <c r="J9" s="58"/>
      <c r="K9" s="58"/>
    </row>
    <row r="10" spans="1:11" ht="32.25" thickBot="1" x14ac:dyDescent="0.3">
      <c r="B10" s="95" t="s">
        <v>56</v>
      </c>
      <c r="C10" s="95" t="s">
        <v>100</v>
      </c>
      <c r="D10" s="133" t="s">
        <v>57</v>
      </c>
      <c r="E10" s="134"/>
      <c r="F10" s="93" t="s">
        <v>276</v>
      </c>
      <c r="G10" s="93" t="s">
        <v>276</v>
      </c>
      <c r="H10" s="93" t="s">
        <v>276</v>
      </c>
      <c r="J10" s="58"/>
      <c r="K10" s="58"/>
    </row>
    <row r="11" spans="1:11" ht="16.5" thickBot="1" x14ac:dyDescent="0.25">
      <c r="B11" s="95" t="s">
        <v>17</v>
      </c>
      <c r="C11" s="95" t="s">
        <v>35</v>
      </c>
      <c r="D11" s="133" t="s">
        <v>58</v>
      </c>
      <c r="E11" s="134"/>
      <c r="F11" s="93" t="s">
        <v>135</v>
      </c>
      <c r="G11" s="93" t="s">
        <v>136</v>
      </c>
      <c r="H11" s="93" t="s">
        <v>135</v>
      </c>
    </row>
    <row r="12" spans="1:11" ht="16.5" thickBot="1" x14ac:dyDescent="0.25">
      <c r="B12" s="95" t="s">
        <v>18</v>
      </c>
      <c r="C12" s="95" t="s">
        <v>35</v>
      </c>
      <c r="D12" s="133" t="s">
        <v>59</v>
      </c>
      <c r="E12" s="134"/>
      <c r="F12" s="93" t="s">
        <v>136</v>
      </c>
      <c r="G12" s="93" t="s">
        <v>139</v>
      </c>
      <c r="H12" s="93" t="s">
        <v>135</v>
      </c>
    </row>
    <row r="13" spans="1:11" ht="16.5" thickBot="1" x14ac:dyDescent="0.25">
      <c r="B13" s="95" t="s">
        <v>15</v>
      </c>
      <c r="C13" s="95" t="s">
        <v>35</v>
      </c>
      <c r="D13" s="133" t="s">
        <v>60</v>
      </c>
      <c r="E13" s="134"/>
      <c r="F13" s="93" t="s">
        <v>139</v>
      </c>
      <c r="G13" s="93" t="s">
        <v>135</v>
      </c>
      <c r="H13" s="93" t="s">
        <v>139</v>
      </c>
    </row>
    <row r="14" spans="1:11" ht="16.5" thickBot="1" x14ac:dyDescent="0.25">
      <c r="B14" s="95" t="s">
        <v>23</v>
      </c>
      <c r="C14" s="95" t="s">
        <v>35</v>
      </c>
      <c r="D14" s="133" t="s">
        <v>61</v>
      </c>
      <c r="E14" s="134"/>
      <c r="F14" s="93" t="s">
        <v>135</v>
      </c>
      <c r="G14" s="93" t="s">
        <v>136</v>
      </c>
      <c r="H14" s="93" t="s">
        <v>135</v>
      </c>
    </row>
    <row r="15" spans="1:11" ht="16.5" thickBot="1" x14ac:dyDescent="0.3">
      <c r="B15" s="95" t="s">
        <v>22</v>
      </c>
      <c r="C15" s="95" t="s">
        <v>35</v>
      </c>
      <c r="D15" s="133" t="s">
        <v>62</v>
      </c>
      <c r="E15" s="134"/>
      <c r="F15" s="93" t="s">
        <v>136</v>
      </c>
      <c r="G15" s="93" t="s">
        <v>139</v>
      </c>
      <c r="H15" s="93" t="s">
        <v>138</v>
      </c>
      <c r="J15" s="22"/>
    </row>
    <row r="16" spans="1:11" ht="16.5" thickBot="1" x14ac:dyDescent="0.3">
      <c r="B16" s="95" t="s">
        <v>16</v>
      </c>
      <c r="C16" s="95" t="s">
        <v>35</v>
      </c>
      <c r="D16" s="133" t="s">
        <v>63</v>
      </c>
      <c r="E16" s="134"/>
      <c r="F16" s="93" t="s">
        <v>137</v>
      </c>
      <c r="G16" s="93" t="s">
        <v>135</v>
      </c>
      <c r="H16" s="93" t="s">
        <v>138</v>
      </c>
      <c r="J16" s="22"/>
    </row>
    <row r="17" spans="2:10" ht="16.5" thickBot="1" x14ac:dyDescent="0.3">
      <c r="B17" s="95" t="s">
        <v>6</v>
      </c>
      <c r="C17" s="95" t="s">
        <v>87</v>
      </c>
      <c r="D17" s="133" t="s">
        <v>64</v>
      </c>
      <c r="E17" s="134"/>
      <c r="F17" s="93" t="s">
        <v>276</v>
      </c>
      <c r="G17" s="93" t="s">
        <v>135</v>
      </c>
      <c r="H17" s="93" t="s">
        <v>276</v>
      </c>
      <c r="J17" s="22"/>
    </row>
    <row r="18" spans="2:10" ht="16.5" thickBot="1" x14ac:dyDescent="0.25">
      <c r="B18" s="95" t="s">
        <v>19</v>
      </c>
      <c r="C18" s="95" t="s">
        <v>91</v>
      </c>
      <c r="D18" s="133" t="s">
        <v>65</v>
      </c>
      <c r="E18" s="134"/>
      <c r="F18" s="93" t="s">
        <v>139</v>
      </c>
      <c r="G18" s="93" t="s">
        <v>136</v>
      </c>
      <c r="H18" s="93" t="s">
        <v>137</v>
      </c>
    </row>
    <row r="19" spans="2:10" ht="32.25" thickBot="1" x14ac:dyDescent="0.25">
      <c r="B19" s="95" t="s">
        <v>279</v>
      </c>
      <c r="C19" s="95" t="s">
        <v>101</v>
      </c>
      <c r="D19" s="133" t="s">
        <v>131</v>
      </c>
      <c r="E19" s="134"/>
      <c r="F19" s="93" t="s">
        <v>278</v>
      </c>
      <c r="G19" s="93" t="s">
        <v>278</v>
      </c>
      <c r="H19" s="93" t="s">
        <v>278</v>
      </c>
    </row>
    <row r="20" spans="2:10" ht="32.25" thickBot="1" x14ac:dyDescent="0.25">
      <c r="B20" s="95" t="s">
        <v>280</v>
      </c>
      <c r="C20" s="95" t="s">
        <v>101</v>
      </c>
      <c r="D20" s="133" t="s">
        <v>132</v>
      </c>
      <c r="E20" s="134"/>
      <c r="F20" s="93" t="s">
        <v>278</v>
      </c>
      <c r="G20" s="93" t="s">
        <v>278</v>
      </c>
      <c r="H20" s="93" t="s">
        <v>278</v>
      </c>
    </row>
    <row r="21" spans="2:10" ht="16.5" thickBot="1" x14ac:dyDescent="0.25">
      <c r="B21" s="94" t="s">
        <v>11</v>
      </c>
      <c r="C21" s="94" t="s">
        <v>91</v>
      </c>
      <c r="D21" s="133" t="s">
        <v>66</v>
      </c>
      <c r="E21" s="134"/>
      <c r="F21" s="93" t="s">
        <v>135</v>
      </c>
      <c r="G21" s="93" t="s">
        <v>138</v>
      </c>
      <c r="H21" s="93" t="s">
        <v>277</v>
      </c>
    </row>
    <row r="22" spans="2:10" ht="16.5" thickBot="1" x14ac:dyDescent="0.25">
      <c r="B22" s="95" t="s">
        <v>8</v>
      </c>
      <c r="C22" s="95" t="s">
        <v>90</v>
      </c>
      <c r="D22" s="133" t="s">
        <v>281</v>
      </c>
      <c r="E22" s="134"/>
      <c r="F22" s="93" t="s">
        <v>277</v>
      </c>
      <c r="G22" s="93" t="s">
        <v>277</v>
      </c>
      <c r="H22" s="93" t="s">
        <v>277</v>
      </c>
    </row>
    <row r="23" spans="2:10" ht="16.5" thickBot="1" x14ac:dyDescent="0.25">
      <c r="B23" s="95" t="s">
        <v>13</v>
      </c>
      <c r="C23" s="95" t="s">
        <v>91</v>
      </c>
      <c r="D23" s="133" t="s">
        <v>67</v>
      </c>
      <c r="E23" s="134"/>
      <c r="F23" s="93" t="s">
        <v>135</v>
      </c>
      <c r="G23" s="93" t="s">
        <v>138</v>
      </c>
      <c r="H23" s="93" t="s">
        <v>137</v>
      </c>
    </row>
    <row r="24" spans="2:10" ht="32.25" thickBot="1" x14ac:dyDescent="0.25">
      <c r="B24" s="95" t="s">
        <v>282</v>
      </c>
      <c r="C24" s="95" t="s">
        <v>102</v>
      </c>
      <c r="D24" s="133" t="s">
        <v>68</v>
      </c>
      <c r="E24" s="134"/>
      <c r="F24" s="93" t="s">
        <v>276</v>
      </c>
      <c r="G24" s="93" t="s">
        <v>139</v>
      </c>
      <c r="H24" s="93" t="s">
        <v>276</v>
      </c>
    </row>
    <row r="25" spans="2:10" ht="16.5" thickBot="1" x14ac:dyDescent="0.25">
      <c r="B25" s="95" t="s">
        <v>12</v>
      </c>
      <c r="C25" s="95" t="s">
        <v>91</v>
      </c>
      <c r="D25" s="133" t="s">
        <v>69</v>
      </c>
      <c r="E25" s="134"/>
      <c r="F25" s="93" t="s">
        <v>135</v>
      </c>
      <c r="G25" s="93" t="s">
        <v>138</v>
      </c>
      <c r="H25" s="93" t="s">
        <v>277</v>
      </c>
    </row>
    <row r="26" spans="2:10" ht="16.5" thickBot="1" x14ac:dyDescent="0.25">
      <c r="B26" s="95" t="s">
        <v>9</v>
      </c>
      <c r="C26" s="95" t="s">
        <v>90</v>
      </c>
      <c r="D26" s="133" t="s">
        <v>70</v>
      </c>
      <c r="E26" s="134"/>
      <c r="F26" s="93" t="s">
        <v>277</v>
      </c>
      <c r="G26" s="93" t="s">
        <v>277</v>
      </c>
      <c r="H26" s="93" t="s">
        <v>277</v>
      </c>
    </row>
    <row r="27" spans="2:10" ht="16.5" thickBot="1" x14ac:dyDescent="0.25">
      <c r="B27" s="95" t="s">
        <v>20</v>
      </c>
      <c r="C27" s="95" t="s">
        <v>90</v>
      </c>
      <c r="D27" s="133" t="s">
        <v>71</v>
      </c>
      <c r="E27" s="134"/>
      <c r="F27" s="93" t="s">
        <v>277</v>
      </c>
      <c r="G27" s="93" t="s">
        <v>277</v>
      </c>
      <c r="H27" s="93" t="s">
        <v>277</v>
      </c>
    </row>
    <row r="28" spans="2:10" ht="45" customHeight="1" thickBot="1" x14ac:dyDescent="0.25">
      <c r="B28" s="94" t="s">
        <v>72</v>
      </c>
      <c r="C28" s="94" t="s">
        <v>92</v>
      </c>
      <c r="D28" s="133" t="s">
        <v>264</v>
      </c>
      <c r="E28" s="134"/>
      <c r="F28" s="93" t="s">
        <v>139</v>
      </c>
      <c r="G28" s="93" t="s">
        <v>92</v>
      </c>
      <c r="H28" s="93" t="s">
        <v>137</v>
      </c>
    </row>
    <row r="29" spans="2:10" s="44" customFormat="1" ht="30" customHeight="1" thickBot="1" x14ac:dyDescent="0.25">
      <c r="B29" s="96" t="s">
        <v>73</v>
      </c>
      <c r="C29" s="96" t="s">
        <v>92</v>
      </c>
      <c r="D29" s="133" t="s">
        <v>74</v>
      </c>
      <c r="E29" s="134"/>
      <c r="F29" s="137" t="s">
        <v>133</v>
      </c>
      <c r="G29" s="138"/>
      <c r="H29" s="139"/>
    </row>
    <row r="30" spans="2:10" x14ac:dyDescent="0.2">
      <c r="B30" s="89"/>
      <c r="C30" s="90"/>
      <c r="D30" s="90"/>
      <c r="E30" s="89"/>
      <c r="F30" s="89"/>
      <c r="G30" s="89"/>
      <c r="H30" s="89"/>
    </row>
    <row r="31" spans="2:10" x14ac:dyDescent="0.2">
      <c r="B31" s="140" t="s">
        <v>283</v>
      </c>
      <c r="C31" s="140"/>
      <c r="D31" s="140"/>
      <c r="E31" s="140"/>
      <c r="F31" s="140"/>
      <c r="G31" s="140"/>
      <c r="H31" s="140"/>
    </row>
    <row r="32" spans="2:10" ht="28.5" customHeight="1" x14ac:dyDescent="0.2">
      <c r="B32" s="141" t="s">
        <v>284</v>
      </c>
      <c r="C32" s="141"/>
      <c r="D32" s="141"/>
      <c r="E32" s="141"/>
      <c r="F32" s="141"/>
      <c r="G32" s="141"/>
      <c r="H32" s="141"/>
    </row>
    <row r="33" spans="2:10" ht="15.75" customHeight="1" x14ac:dyDescent="0.2">
      <c r="B33" s="142" t="s">
        <v>285</v>
      </c>
      <c r="C33" s="142"/>
      <c r="D33" s="142"/>
      <c r="E33" s="142"/>
      <c r="F33" s="142"/>
      <c r="G33" s="142"/>
      <c r="H33" s="142"/>
    </row>
    <row r="34" spans="2:10" s="67" customFormat="1" x14ac:dyDescent="0.25">
      <c r="B34" s="136" t="s">
        <v>286</v>
      </c>
      <c r="C34" s="136"/>
      <c r="D34" s="136"/>
      <c r="E34" s="136"/>
      <c r="F34" s="136"/>
      <c r="G34" s="136"/>
      <c r="H34" s="136"/>
    </row>
    <row r="35" spans="2:10" ht="15.75" x14ac:dyDescent="0.25">
      <c r="B35" s="58"/>
      <c r="C35" s="24"/>
    </row>
    <row r="36" spans="2:10" ht="18" x14ac:dyDescent="0.25">
      <c r="B36" s="20" t="s">
        <v>128</v>
      </c>
      <c r="C36" s="24"/>
    </row>
    <row r="37" spans="2:10" ht="15.75" x14ac:dyDescent="0.25">
      <c r="B37" s="45" t="s">
        <v>129</v>
      </c>
      <c r="C37" s="24"/>
    </row>
    <row r="38" spans="2:10" ht="15.75" x14ac:dyDescent="0.25">
      <c r="B38" s="47"/>
      <c r="C38" s="24"/>
    </row>
    <row r="39" spans="2:10" ht="21.75" customHeight="1" thickBot="1" x14ac:dyDescent="0.25">
      <c r="B39" s="21" t="s">
        <v>121</v>
      </c>
      <c r="C39" s="21" t="s">
        <v>122</v>
      </c>
    </row>
    <row r="40" spans="2:10" ht="16.5" thickBot="1" x14ac:dyDescent="0.3">
      <c r="B40" s="97">
        <v>8041</v>
      </c>
      <c r="C40" s="97" t="s">
        <v>123</v>
      </c>
      <c r="J40" s="58"/>
    </row>
    <row r="41" spans="2:10" ht="16.5" thickBot="1" x14ac:dyDescent="0.3">
      <c r="B41" s="97">
        <v>8042</v>
      </c>
      <c r="C41" s="97" t="s">
        <v>124</v>
      </c>
      <c r="J41" s="58"/>
    </row>
    <row r="42" spans="2:10" ht="32.25" thickBot="1" x14ac:dyDescent="0.3">
      <c r="B42" s="97">
        <v>8043</v>
      </c>
      <c r="C42" s="97" t="s">
        <v>125</v>
      </c>
      <c r="J42" s="58"/>
    </row>
    <row r="43" spans="2:10" ht="32.25" thickBot="1" x14ac:dyDescent="0.3">
      <c r="B43" s="97">
        <v>8044</v>
      </c>
      <c r="C43" s="97" t="s">
        <v>126</v>
      </c>
      <c r="J43" s="58"/>
    </row>
    <row r="44" spans="2:10" ht="32.25" thickBot="1" x14ac:dyDescent="0.3">
      <c r="B44" s="97">
        <v>8045</v>
      </c>
      <c r="C44" s="97" t="s">
        <v>127</v>
      </c>
      <c r="J44" s="58"/>
    </row>
    <row r="45" spans="2:10" ht="15.75" x14ac:dyDescent="0.25">
      <c r="B45" s="58"/>
      <c r="C45" s="24"/>
      <c r="J45" s="58"/>
    </row>
    <row r="46" spans="2:10" ht="15.75" x14ac:dyDescent="0.25">
      <c r="B46" s="91"/>
      <c r="C46" s="24"/>
      <c r="J46" s="58"/>
    </row>
    <row r="47" spans="2:10" ht="15.75" x14ac:dyDescent="0.25">
      <c r="B47" s="58"/>
      <c r="C47" s="24"/>
      <c r="J47" s="58"/>
    </row>
    <row r="48" spans="2:10" ht="15.75" x14ac:dyDescent="0.25">
      <c r="B48" s="58"/>
      <c r="C48" s="24"/>
      <c r="J48" s="58"/>
    </row>
    <row r="49" spans="2:10" ht="15.75" x14ac:dyDescent="0.25">
      <c r="B49" s="58"/>
      <c r="C49" s="24"/>
      <c r="J49" s="58"/>
    </row>
    <row r="50" spans="2:10" ht="15.75" x14ac:dyDescent="0.25">
      <c r="B50" s="58"/>
      <c r="C50" s="24"/>
      <c r="J50" s="58"/>
    </row>
    <row r="51" spans="2:10" ht="15.75" x14ac:dyDescent="0.25">
      <c r="B51" s="58"/>
      <c r="C51" s="24"/>
      <c r="J51" s="58"/>
    </row>
    <row r="52" spans="2:10" ht="15.75" x14ac:dyDescent="0.25">
      <c r="B52" s="58"/>
      <c r="C52" s="24"/>
      <c r="J52" s="58"/>
    </row>
    <row r="53" spans="2:10" ht="15.75" x14ac:dyDescent="0.25">
      <c r="B53" s="58"/>
      <c r="C53" s="24"/>
    </row>
    <row r="54" spans="2:10" ht="15.75" x14ac:dyDescent="0.25">
      <c r="B54" s="58"/>
      <c r="C54" s="24"/>
    </row>
    <row r="55" spans="2:10" ht="15.75" x14ac:dyDescent="0.25">
      <c r="B55" s="58"/>
      <c r="C55" s="24"/>
    </row>
    <row r="56" spans="2:10" ht="15.75" x14ac:dyDescent="0.25">
      <c r="B56" s="58"/>
      <c r="C56" s="24"/>
    </row>
    <row r="57" spans="2:10" ht="15.75" x14ac:dyDescent="0.25">
      <c r="B57" s="58"/>
      <c r="C57" s="24"/>
    </row>
    <row r="58" spans="2:10" ht="15.75" x14ac:dyDescent="0.25">
      <c r="B58" s="58"/>
      <c r="C58" s="24"/>
    </row>
    <row r="59" spans="2:10" ht="15.75" x14ac:dyDescent="0.25">
      <c r="B59" s="58"/>
      <c r="C59" s="24"/>
    </row>
    <row r="60" spans="2:10" ht="15.75" x14ac:dyDescent="0.25">
      <c r="B60" s="58"/>
      <c r="C60" s="24"/>
    </row>
    <row r="61" spans="2:10" ht="15.75" x14ac:dyDescent="0.25">
      <c r="B61" s="58"/>
      <c r="C61" s="24"/>
    </row>
    <row r="62" spans="2:10" ht="15.75" x14ac:dyDescent="0.25">
      <c r="B62" s="58"/>
      <c r="C62" s="24"/>
    </row>
    <row r="63" spans="2:10" ht="15.75" x14ac:dyDescent="0.25">
      <c r="B63" s="58"/>
      <c r="C63" s="24"/>
    </row>
    <row r="64" spans="2:10" ht="15.75" x14ac:dyDescent="0.25">
      <c r="B64" s="58"/>
      <c r="C64" s="24"/>
    </row>
    <row r="65" spans="2:11" ht="15.75" x14ac:dyDescent="0.25">
      <c r="B65" s="58"/>
      <c r="C65" s="24"/>
    </row>
    <row r="66" spans="2:11" s="46" customFormat="1" ht="15.75" x14ac:dyDescent="0.25">
      <c r="B66" s="23"/>
      <c r="C66" s="25"/>
      <c r="E66" s="45"/>
      <c r="F66" s="45"/>
      <c r="G66" s="45"/>
      <c r="H66" s="45"/>
      <c r="I66" s="45"/>
      <c r="J66" s="45"/>
      <c r="K66" s="45"/>
    </row>
    <row r="69" spans="2:11" s="46" customFormat="1" ht="15.75" x14ac:dyDescent="0.25">
      <c r="B69" s="23"/>
      <c r="C69" s="25"/>
      <c r="E69" s="45"/>
      <c r="F69" s="45"/>
      <c r="G69" s="45"/>
      <c r="H69" s="45"/>
      <c r="I69" s="45"/>
      <c r="J69" s="45"/>
      <c r="K69" s="45"/>
    </row>
    <row r="70" spans="2:11" s="46" customFormat="1" ht="15.75" x14ac:dyDescent="0.25">
      <c r="B70" s="23"/>
      <c r="C70" s="25"/>
      <c r="E70" s="45"/>
      <c r="F70" s="45"/>
      <c r="G70" s="45"/>
      <c r="H70" s="45"/>
      <c r="I70" s="45"/>
      <c r="J70" s="45"/>
      <c r="K70" s="45"/>
    </row>
    <row r="71" spans="2:11" s="46" customFormat="1" ht="15.75" x14ac:dyDescent="0.25">
      <c r="B71" s="23"/>
      <c r="C71" s="25"/>
      <c r="E71" s="45"/>
      <c r="F71" s="45"/>
      <c r="G71" s="45"/>
      <c r="H71" s="45"/>
      <c r="I71" s="45"/>
      <c r="J71" s="45"/>
      <c r="K71" s="45"/>
    </row>
    <row r="72" spans="2:11" s="46" customFormat="1" ht="15.75" x14ac:dyDescent="0.25">
      <c r="B72" s="23"/>
      <c r="C72" s="25"/>
      <c r="E72" s="45"/>
      <c r="F72" s="45"/>
      <c r="G72" s="45"/>
      <c r="H72" s="45"/>
      <c r="I72" s="45"/>
      <c r="J72" s="45"/>
      <c r="K72" s="45"/>
    </row>
    <row r="73" spans="2:11" s="46" customFormat="1" ht="15.75" x14ac:dyDescent="0.25">
      <c r="B73" s="23"/>
      <c r="C73" s="25"/>
      <c r="E73" s="45"/>
      <c r="F73" s="45"/>
      <c r="G73" s="45"/>
      <c r="H73" s="45"/>
      <c r="I73" s="45"/>
      <c r="J73" s="45"/>
      <c r="K73" s="45"/>
    </row>
  </sheetData>
  <mergeCells count="30">
    <mergeCell ref="B34:H34"/>
    <mergeCell ref="D23:E23"/>
    <mergeCell ref="D24:E24"/>
    <mergeCell ref="D25:E25"/>
    <mergeCell ref="D26:E26"/>
    <mergeCell ref="D27:E27"/>
    <mergeCell ref="D28:E28"/>
    <mergeCell ref="D29:E29"/>
    <mergeCell ref="F29:H29"/>
    <mergeCell ref="B31:H31"/>
    <mergeCell ref="B32:H32"/>
    <mergeCell ref="B33:H33"/>
    <mergeCell ref="D22:E22"/>
    <mergeCell ref="D11:E11"/>
    <mergeCell ref="D12:E12"/>
    <mergeCell ref="D13:E13"/>
    <mergeCell ref="D14:E14"/>
    <mergeCell ref="D15:E15"/>
    <mergeCell ref="D16:E16"/>
    <mergeCell ref="D17:E17"/>
    <mergeCell ref="D18:E18"/>
    <mergeCell ref="D19:E19"/>
    <mergeCell ref="D20:E20"/>
    <mergeCell ref="D21:E21"/>
    <mergeCell ref="D10:E10"/>
    <mergeCell ref="F4:H4"/>
    <mergeCell ref="D6:E6"/>
    <mergeCell ref="D7:E7"/>
    <mergeCell ref="D8:E8"/>
    <mergeCell ref="D9:E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AC126"/>
  <sheetViews>
    <sheetView showGridLines="0" zoomScale="80" zoomScaleNormal="80" zoomScaleSheetLayoutView="100" workbookViewId="0"/>
  </sheetViews>
  <sheetFormatPr defaultRowHeight="15" x14ac:dyDescent="0.25"/>
  <cols>
    <col min="1" max="1" width="2.42578125" style="4" customWidth="1"/>
    <col min="2" max="2" width="17.28515625" style="4" customWidth="1"/>
    <col min="3" max="3" width="29.85546875" style="4" customWidth="1"/>
    <col min="4" max="4" width="31.5703125" style="3" customWidth="1"/>
    <col min="5" max="5" width="24.140625" style="4" customWidth="1"/>
    <col min="6" max="6" width="19.140625" style="4" customWidth="1"/>
    <col min="7" max="7" width="20.28515625" style="4" customWidth="1"/>
    <col min="8" max="8" width="23.7109375" style="4" customWidth="1"/>
    <col min="9" max="9" width="17.5703125" style="4" customWidth="1"/>
    <col min="10" max="10" width="20.85546875" style="4" customWidth="1"/>
    <col min="11" max="11" width="20.140625" style="4" customWidth="1"/>
    <col min="12" max="12" width="19.5703125" style="4" customWidth="1"/>
    <col min="13" max="13" width="20.85546875" style="4" customWidth="1"/>
    <col min="14" max="14" width="24.7109375" style="4" customWidth="1"/>
    <col min="15" max="15" width="27.5703125" style="4" customWidth="1"/>
    <col min="16" max="16" width="19.28515625" style="4" customWidth="1"/>
    <col min="17" max="18" width="17.140625" style="4" customWidth="1"/>
    <col min="19" max="19" width="10.85546875" style="4" customWidth="1"/>
    <col min="20" max="21" width="14.140625" style="4" customWidth="1"/>
    <col min="22" max="22" width="18.28515625" style="4" customWidth="1"/>
    <col min="23" max="23" width="19" style="4" customWidth="1"/>
    <col min="24" max="30" width="6.5703125" style="4" customWidth="1"/>
    <col min="31" max="16384" width="9.140625" style="4"/>
  </cols>
  <sheetData>
    <row r="1" spans="2:29" ht="12" customHeight="1" thickBot="1" x14ac:dyDescent="0.3">
      <c r="D1" s="4"/>
      <c r="O1" s="83"/>
      <c r="P1" s="83"/>
      <c r="Q1" s="83"/>
      <c r="R1" s="83"/>
      <c r="S1" s="83"/>
      <c r="T1" s="83"/>
      <c r="V1" s="83"/>
      <c r="W1" s="83"/>
      <c r="X1" s="83"/>
      <c r="Y1" s="83"/>
      <c r="Z1" s="83"/>
      <c r="AA1" s="83"/>
      <c r="AB1" s="83"/>
      <c r="AC1" s="83"/>
    </row>
    <row r="2" spans="2:29" ht="10.5" customHeight="1" x14ac:dyDescent="0.25">
      <c r="B2" s="166"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67"/>
      <c r="D2" s="167"/>
      <c r="E2" s="167"/>
      <c r="F2" s="167"/>
      <c r="G2" s="167"/>
      <c r="H2" s="167"/>
      <c r="I2" s="167"/>
      <c r="J2" s="167"/>
      <c r="K2" s="167"/>
      <c r="L2" s="167"/>
      <c r="M2" s="167"/>
      <c r="N2" s="167"/>
      <c r="O2" s="168"/>
      <c r="P2" s="7"/>
      <c r="Q2" s="7"/>
      <c r="R2" s="7"/>
      <c r="S2" s="7"/>
      <c r="T2" s="7"/>
      <c r="U2" s="83"/>
      <c r="V2" s="7"/>
      <c r="W2" s="7"/>
      <c r="X2" s="7"/>
      <c r="Y2" s="7"/>
      <c r="Z2" s="7"/>
      <c r="AA2" s="7"/>
      <c r="AB2" s="7"/>
      <c r="AC2" s="7"/>
    </row>
    <row r="3" spans="2:29" ht="16.5" customHeight="1" x14ac:dyDescent="0.25">
      <c r="B3" s="169"/>
      <c r="C3" s="170"/>
      <c r="D3" s="170"/>
      <c r="E3" s="170"/>
      <c r="F3" s="170"/>
      <c r="G3" s="170"/>
      <c r="H3" s="170"/>
      <c r="I3" s="170"/>
      <c r="J3" s="170"/>
      <c r="K3" s="170"/>
      <c r="L3" s="170"/>
      <c r="M3" s="170"/>
      <c r="N3" s="170"/>
      <c r="O3" s="171"/>
      <c r="P3" s="7"/>
      <c r="Q3" s="7"/>
      <c r="R3" s="7"/>
      <c r="S3" s="7"/>
      <c r="T3" s="7"/>
      <c r="V3" s="7"/>
      <c r="W3" s="7"/>
      <c r="X3" s="7"/>
      <c r="Y3" s="7"/>
      <c r="Z3" s="7"/>
      <c r="AA3" s="7"/>
      <c r="AB3" s="7"/>
      <c r="AC3" s="7"/>
    </row>
    <row r="4" spans="2:29" ht="15.75" customHeight="1" thickBot="1" x14ac:dyDescent="0.3">
      <c r="B4" s="172"/>
      <c r="C4" s="173"/>
      <c r="D4" s="173"/>
      <c r="E4" s="173"/>
      <c r="F4" s="173"/>
      <c r="G4" s="173"/>
      <c r="H4" s="173"/>
      <c r="I4" s="173"/>
      <c r="J4" s="173"/>
      <c r="K4" s="173"/>
      <c r="L4" s="173"/>
      <c r="M4" s="173"/>
      <c r="N4" s="173"/>
      <c r="O4" s="174"/>
      <c r="P4" s="7"/>
      <c r="Q4" s="7"/>
      <c r="R4" s="7"/>
      <c r="S4" s="7"/>
      <c r="T4" s="7"/>
      <c r="U4" s="3"/>
      <c r="V4" s="7"/>
      <c r="W4" s="7"/>
      <c r="X4" s="7"/>
      <c r="Y4" s="7"/>
      <c r="Z4" s="7"/>
      <c r="AA4" s="7"/>
      <c r="AB4" s="7"/>
      <c r="AC4" s="7"/>
    </row>
    <row r="5" spans="2:29" ht="14.25" customHeight="1" thickBot="1" x14ac:dyDescent="0.3">
      <c r="D5" s="9"/>
      <c r="E5" s="74" t="str">
        <f>"Proportion of "&amp;selection!B35&amp;" diagnosed in "&amp;selection!D12&amp;", by Cancer Alliance - treatments are presented independently"</f>
        <v>Proportion of all malignant tumours (excl NMSC) diagnosed in 2013-2015, by Cancer Alliance - treatments are presented independently</v>
      </c>
      <c r="G5" s="9"/>
      <c r="H5" s="9"/>
      <c r="I5" s="9"/>
      <c r="J5" s="9"/>
      <c r="K5" s="9"/>
      <c r="L5" s="9"/>
      <c r="M5" s="9"/>
      <c r="N5" s="9"/>
      <c r="O5" s="7"/>
      <c r="P5" s="7"/>
      <c r="Q5" s="7"/>
      <c r="R5" s="7"/>
      <c r="S5" s="7"/>
      <c r="T5" s="7"/>
      <c r="U5" s="3"/>
      <c r="V5" s="7"/>
      <c r="W5" s="7"/>
      <c r="X5" s="7"/>
      <c r="Y5" s="7"/>
      <c r="Z5" s="7"/>
      <c r="AA5" s="7"/>
      <c r="AB5" s="7"/>
      <c r="AC5" s="7"/>
    </row>
    <row r="6" spans="2:29" ht="21" customHeight="1" thickBot="1" x14ac:dyDescent="0.3">
      <c r="B6" s="175" t="s">
        <v>270</v>
      </c>
      <c r="C6" s="176"/>
      <c r="D6" s="176"/>
      <c r="E6" s="176"/>
      <c r="F6" s="176"/>
      <c r="G6" s="176"/>
      <c r="H6" s="176"/>
      <c r="I6" s="176"/>
      <c r="J6" s="176"/>
      <c r="K6" s="176"/>
      <c r="L6" s="176"/>
      <c r="M6" s="176"/>
      <c r="N6" s="176"/>
      <c r="O6" s="177"/>
      <c r="P6" s="7"/>
      <c r="Q6" s="7"/>
      <c r="R6" s="7"/>
      <c r="S6" s="7"/>
      <c r="T6" s="7"/>
      <c r="U6" s="3"/>
      <c r="V6" s="7"/>
      <c r="W6" s="7"/>
      <c r="X6" s="7"/>
      <c r="Y6" s="7"/>
      <c r="Z6" s="7"/>
      <c r="AA6" s="7"/>
      <c r="AB6" s="7"/>
      <c r="AC6" s="7"/>
    </row>
    <row r="7" spans="2:29" ht="13.5" customHeight="1" x14ac:dyDescent="0.25">
      <c r="D7" s="9"/>
      <c r="E7" s="74"/>
      <c r="G7" s="9"/>
      <c r="H7" s="9"/>
      <c r="I7" s="9"/>
      <c r="J7" s="9"/>
      <c r="K7" s="9"/>
      <c r="L7" s="9"/>
      <c r="M7" s="9"/>
      <c r="N7" s="108" t="s">
        <v>291</v>
      </c>
      <c r="O7" s="7"/>
      <c r="P7" s="7"/>
      <c r="Q7" s="7"/>
      <c r="R7" s="7"/>
      <c r="S7" s="7"/>
      <c r="T7" s="7"/>
      <c r="U7" s="3"/>
      <c r="V7" s="7"/>
      <c r="W7" s="7"/>
      <c r="X7" s="7"/>
      <c r="Y7" s="7"/>
      <c r="Z7" s="7"/>
      <c r="AA7" s="7"/>
      <c r="AB7" s="7"/>
      <c r="AC7" s="7"/>
    </row>
    <row r="8" spans="2:29" ht="13.5" customHeight="1" thickBot="1" x14ac:dyDescent="0.3">
      <c r="B8" s="17" t="s">
        <v>106</v>
      </c>
      <c r="E8" s="3"/>
      <c r="F8" s="3"/>
      <c r="G8" s="3"/>
      <c r="H8" s="3"/>
      <c r="I8" s="3"/>
      <c r="J8" s="3"/>
      <c r="K8" s="3"/>
      <c r="P8" s="7"/>
      <c r="X8" s="7"/>
      <c r="Y8" s="7"/>
      <c r="Z8" s="7"/>
      <c r="AA8" s="7"/>
      <c r="AB8" s="7"/>
      <c r="AC8" s="7"/>
    </row>
    <row r="9" spans="2:29" ht="20.100000000000001" customHeight="1" x14ac:dyDescent="0.25">
      <c r="C9" s="13"/>
      <c r="D9" s="13"/>
      <c r="E9" s="13"/>
      <c r="F9" s="13"/>
      <c r="G9" s="13"/>
      <c r="N9" s="194" t="str">
        <f>CONCATENATE(N7,IF(O32&lt;100,CONCATENATE(" For ",C32,", ",O32," ",selection!B35," were diagnosed from 2013-2015. This is a small sample size, so results should be treated with caution."),""),"
 - There could be more or less missing data for that Cancer Alliance compared to England overall.")</f>
        <v>There are a number of possible reasons why unadjusted treatment rates could be higher or lower for the selected Cancer Alliance than the England total, including:
 - The characteristics of the Cancer Alliance's population could be different to England overall (e.g. stage at diagnosis, deprivation, age, sex, ethnicity, comorbidities etc.). For example, the population could have a different age distribution compared to England, and age is known to affect the treatments a patient receives.
 - The sample size of the Cancer Alliance could be small, so random variation could have a bigger influence.
 - There could be more or less missing data for that Cancer Alliance compared to England overall.</v>
      </c>
      <c r="O9" s="195"/>
      <c r="P9" s="7"/>
      <c r="X9" s="7"/>
      <c r="Y9" s="7"/>
      <c r="Z9" s="7"/>
      <c r="AA9" s="7"/>
      <c r="AB9" s="7"/>
      <c r="AC9" s="7"/>
    </row>
    <row r="10" spans="2:29" ht="19.5" customHeight="1" x14ac:dyDescent="0.25">
      <c r="C10" s="3"/>
      <c r="E10" s="3"/>
      <c r="F10" s="3"/>
      <c r="G10" s="3"/>
      <c r="N10" s="196"/>
      <c r="O10" s="197"/>
      <c r="X10" s="7"/>
      <c r="Y10" s="7"/>
      <c r="Z10" s="7"/>
      <c r="AA10" s="7"/>
      <c r="AB10" s="7"/>
      <c r="AC10" s="7"/>
    </row>
    <row r="11" spans="2:29" ht="19.5" customHeight="1" x14ac:dyDescent="0.25">
      <c r="C11" s="59"/>
      <c r="D11" s="59"/>
      <c r="E11" s="59"/>
      <c r="F11" s="59"/>
      <c r="G11" s="59"/>
      <c r="N11" s="196"/>
      <c r="O11" s="197"/>
      <c r="X11" s="7"/>
      <c r="Y11" s="7"/>
      <c r="Z11" s="7"/>
      <c r="AA11" s="7"/>
      <c r="AB11" s="7"/>
      <c r="AC11" s="7"/>
    </row>
    <row r="12" spans="2:29" ht="18.75" customHeight="1" x14ac:dyDescent="0.25">
      <c r="C12" s="59"/>
      <c r="D12" s="59"/>
      <c r="E12" s="59"/>
      <c r="F12" s="59"/>
      <c r="G12" s="59"/>
      <c r="N12" s="196"/>
      <c r="O12" s="197"/>
      <c r="P12" s="84"/>
      <c r="X12" s="7"/>
      <c r="Y12" s="7"/>
      <c r="Z12" s="7"/>
      <c r="AA12" s="7"/>
      <c r="AB12" s="7"/>
      <c r="AC12" s="7"/>
    </row>
    <row r="13" spans="2:29" ht="27" customHeight="1" x14ac:dyDescent="0.25">
      <c r="C13" s="3"/>
      <c r="E13" s="3"/>
      <c r="F13" s="3"/>
      <c r="G13" s="3"/>
      <c r="N13" s="196"/>
      <c r="O13" s="197"/>
      <c r="X13" s="7"/>
      <c r="Y13" s="7"/>
      <c r="Z13" s="7"/>
      <c r="AA13" s="7"/>
      <c r="AB13" s="7"/>
      <c r="AC13" s="7"/>
    </row>
    <row r="14" spans="2:29" ht="43.5" customHeight="1" x14ac:dyDescent="0.25">
      <c r="C14" s="3"/>
      <c r="E14" s="3"/>
      <c r="F14" s="3"/>
      <c r="G14" s="3"/>
      <c r="N14" s="196"/>
      <c r="O14" s="197"/>
      <c r="X14" s="7"/>
      <c r="Y14" s="7"/>
      <c r="Z14" s="7"/>
      <c r="AA14" s="7"/>
      <c r="AB14" s="7"/>
      <c r="AC14" s="7"/>
    </row>
    <row r="15" spans="2:29" ht="21.75" customHeight="1" x14ac:dyDescent="0.25">
      <c r="C15" s="3"/>
      <c r="E15" s="3"/>
      <c r="F15" s="3"/>
      <c r="G15" s="3"/>
      <c r="N15" s="196"/>
      <c r="O15" s="197"/>
      <c r="X15" s="7"/>
      <c r="Y15" s="7"/>
      <c r="Z15" s="7"/>
      <c r="AA15" s="7"/>
      <c r="AB15" s="7"/>
      <c r="AC15" s="7"/>
    </row>
    <row r="16" spans="2:29" ht="30" customHeight="1" x14ac:dyDescent="0.25">
      <c r="C16" s="3"/>
      <c r="E16" s="3"/>
      <c r="F16" s="3"/>
      <c r="G16" s="3"/>
      <c r="N16" s="196"/>
      <c r="O16" s="197"/>
      <c r="X16" s="7"/>
      <c r="Y16" s="7"/>
      <c r="Z16" s="7"/>
      <c r="AA16" s="7"/>
      <c r="AB16" s="7"/>
      <c r="AC16" s="7"/>
    </row>
    <row r="17" spans="2:29" s="5" customFormat="1" ht="26.25" customHeight="1" x14ac:dyDescent="0.25">
      <c r="C17" s="3"/>
      <c r="D17" s="3"/>
      <c r="E17" s="3"/>
      <c r="F17" s="3"/>
      <c r="G17" s="3"/>
      <c r="N17" s="196"/>
      <c r="O17" s="197"/>
      <c r="X17" s="7"/>
      <c r="Y17" s="7"/>
      <c r="Z17" s="7"/>
      <c r="AA17" s="7"/>
      <c r="AB17" s="7"/>
      <c r="AC17" s="7"/>
    </row>
    <row r="18" spans="2:29" ht="20.25" customHeight="1" x14ac:dyDescent="0.25">
      <c r="C18" s="3"/>
      <c r="E18" s="3"/>
      <c r="F18" s="3"/>
      <c r="G18" s="3"/>
      <c r="N18" s="196"/>
      <c r="O18" s="197"/>
    </row>
    <row r="19" spans="2:29" s="11" customFormat="1" ht="25.5" customHeight="1" x14ac:dyDescent="0.25">
      <c r="B19" s="143" t="s">
        <v>266</v>
      </c>
      <c r="C19" s="143"/>
      <c r="D19" s="3"/>
      <c r="E19" s="3"/>
      <c r="F19" s="3"/>
      <c r="G19" s="3"/>
      <c r="N19" s="196"/>
      <c r="O19" s="197"/>
      <c r="X19" s="4"/>
      <c r="Y19" s="4"/>
      <c r="Z19" s="4"/>
      <c r="AA19" s="4"/>
      <c r="AB19" s="4"/>
      <c r="AC19" s="4"/>
    </row>
    <row r="20" spans="2:29" s="11" customFormat="1" ht="23.25" customHeight="1" x14ac:dyDescent="0.25">
      <c r="D20" s="3"/>
      <c r="E20" s="3"/>
      <c r="F20" s="3"/>
      <c r="G20" s="3"/>
      <c r="N20" s="196"/>
      <c r="O20" s="197"/>
      <c r="X20" s="12"/>
      <c r="Y20" s="12"/>
      <c r="Z20" s="12"/>
      <c r="AA20" s="12"/>
      <c r="AB20" s="12"/>
      <c r="AC20" s="12"/>
    </row>
    <row r="21" spans="2:29" ht="12.75" customHeight="1" x14ac:dyDescent="0.25">
      <c r="E21" s="3"/>
      <c r="F21" s="3"/>
      <c r="G21" s="3"/>
      <c r="N21" s="196"/>
      <c r="O21" s="197"/>
    </row>
    <row r="22" spans="2:29" ht="21" customHeight="1" x14ac:dyDescent="0.25">
      <c r="E22" s="3"/>
      <c r="F22" s="3"/>
      <c r="G22" s="3"/>
      <c r="N22" s="196"/>
      <c r="O22" s="197"/>
    </row>
    <row r="23" spans="2:29" ht="22.5" customHeight="1" x14ac:dyDescent="0.25">
      <c r="C23" s="3"/>
      <c r="E23" s="3"/>
      <c r="F23" s="3"/>
      <c r="G23" s="3"/>
      <c r="N23" s="196"/>
      <c r="O23" s="197"/>
    </row>
    <row r="24" spans="2:29" ht="48" customHeight="1" x14ac:dyDescent="0.25">
      <c r="C24" s="3"/>
      <c r="E24" s="3"/>
      <c r="F24" s="3"/>
      <c r="G24" s="3"/>
      <c r="N24" s="196"/>
      <c r="O24" s="197"/>
    </row>
    <row r="25" spans="2:29" ht="15.75" thickBot="1" x14ac:dyDescent="0.3">
      <c r="D25" s="4"/>
      <c r="N25" s="198"/>
      <c r="O25" s="199"/>
    </row>
    <row r="26" spans="2:29" ht="10.5" customHeight="1" x14ac:dyDescent="0.25">
      <c r="D26" s="4"/>
    </row>
    <row r="27" spans="2:29" ht="46.5" customHeight="1" thickBot="1" x14ac:dyDescent="0.3">
      <c r="D27" s="234" t="s">
        <v>287</v>
      </c>
      <c r="E27" s="234"/>
      <c r="F27" s="234"/>
      <c r="G27" s="234"/>
      <c r="H27" s="234"/>
      <c r="I27" s="234"/>
      <c r="J27" s="234"/>
      <c r="K27" s="234"/>
      <c r="L27" s="234"/>
      <c r="M27" s="234"/>
      <c r="N27" s="105"/>
      <c r="O27" s="105"/>
    </row>
    <row r="28" spans="2:29" ht="26.25" customHeight="1" x14ac:dyDescent="0.3">
      <c r="B28" s="36"/>
      <c r="C28" s="11"/>
      <c r="D28" s="11"/>
      <c r="E28" s="162" t="s">
        <v>41</v>
      </c>
      <c r="F28" s="164" t="s">
        <v>105</v>
      </c>
      <c r="G28" s="165"/>
      <c r="H28" s="162" t="s">
        <v>75</v>
      </c>
      <c r="I28" s="164" t="s">
        <v>105</v>
      </c>
      <c r="J28" s="165"/>
      <c r="K28" s="162" t="s">
        <v>42</v>
      </c>
      <c r="L28" s="164" t="s">
        <v>105</v>
      </c>
      <c r="M28" s="165"/>
      <c r="N28" s="158" t="s">
        <v>166</v>
      </c>
      <c r="O28" s="158" t="s">
        <v>165</v>
      </c>
    </row>
    <row r="29" spans="2:29" ht="20.25" customHeight="1" thickBot="1" x14ac:dyDescent="0.35">
      <c r="B29" s="36"/>
      <c r="C29" s="11"/>
      <c r="D29" s="11"/>
      <c r="E29" s="163"/>
      <c r="F29" s="160" t="s">
        <v>142</v>
      </c>
      <c r="G29" s="161"/>
      <c r="H29" s="163"/>
      <c r="I29" s="160" t="s">
        <v>142</v>
      </c>
      <c r="J29" s="161"/>
      <c r="K29" s="163"/>
      <c r="L29" s="160" t="s">
        <v>142</v>
      </c>
      <c r="M29" s="161"/>
      <c r="N29" s="159"/>
      <c r="O29" s="159"/>
    </row>
    <row r="30" spans="2:29" ht="16.5" customHeight="1" x14ac:dyDescent="0.3">
      <c r="B30" s="36"/>
      <c r="C30" s="239" t="s">
        <v>247</v>
      </c>
      <c r="D30" s="240"/>
      <c r="E30" s="208">
        <f>IF(AND(selection!$B$33="All malignant (excl NMSC)"),SUMIFS(datax!F:F,datax!D:D,1),IF(AND(selection!$B$33&lt;&gt;"All malignant (excl NMSC)"),SUMIFS(datax!F:F,datax!D:D,1,datax!A:A,selection!$B$33),IF(AND(selection!$B$33&lt;&gt;"All malignant (excl NMSC)"),SUMIFS(datax!F:F,datax!D:D,1,datax!A:A,selection!$B$33),SUMIFS(datax!F:F,datax!D:D,1))))</f>
        <v>258082</v>
      </c>
      <c r="F30" s="149">
        <f>IF(E30=0,"",IFERROR(E30/$N30*100,""))</f>
        <v>28.540401141695671</v>
      </c>
      <c r="G30" s="151"/>
      <c r="H30" s="157">
        <f>IF(AND(selection!$B$33="All malignant (excl NMSC)"),SUMIFS(datax!F:F,datax!E:E,1,datax!A:A,"&lt;&gt;Other"),IF(AND(selection!$B$33&lt;&gt;"All malignant (excl NMSC)"),SUMIFS(datax!F:F,datax!E:E,1,datax!A:A,selection!$B$33),IF(AND(selection!$B$33&lt;&gt;"All malignant (excl NMSC)"),SUMIFS(datax!F:F,datax!E:E,1,datax!A:A,selection!$B$33),SUMIFS(datax!F:F,datax!E:E,1))))</f>
        <v>312403</v>
      </c>
      <c r="I30" s="149">
        <f>IF(H30=0,"",IFERROR(H30/$O30*100,""))</f>
        <v>44.863121403553116</v>
      </c>
      <c r="J30" s="151"/>
      <c r="K30" s="157">
        <f>IF(AND(selection!$B$33="All malignant (excl NMSC)"),SUMIFS(datax!F:F,datax!C:C,1),IF(AND(selection!$B$33&lt;&gt;"All malignant (excl NMSC)"),SUMIFS(datax!F:F,datax!C:C,1,datax!A:A,selection!$B$33),IF(AND(selection!$B$33&lt;&gt;"All malignant (excl NMSC)"),SUMIFS(datax!F:F,datax!C:C,1,datax!A:A,selection!$B$33),SUMIFS(datax!F:F,datax!C:C,1))))</f>
        <v>249688</v>
      </c>
      <c r="L30" s="149">
        <f>IF(K30=0,"",IFERROR(K30/$N30*100,""))</f>
        <v>27.612137538719121</v>
      </c>
      <c r="M30" s="150"/>
      <c r="N30" s="207">
        <f>IF(AND(selection!$B$33="All malignant (excl NMSC)"),SUM(datax!F:F),IF(AND(selection!$B$33&lt;&gt;"All malignant (excl NMSC)"),SUMIFS(datax!F:F,datax!A:A,selection!$B$33),IF(AND(selection!$B$33&lt;&gt;"All malignant (excl NMSC)"),SUMIFS(datax!F:F,datax!A:A,selection!$B$33),SUM(datax!F:F))))</f>
        <v>904269</v>
      </c>
      <c r="O30" s="144">
        <f>IF(AND(selection!$B$33="All malignant (excl NMSC)"),SUMIFS(datax!F:F,datax!A:A,"&lt;&gt;Other"),IF(AND(selection!$B$33&lt;&gt;"All malignant (excl NMSC)"),SUMIFS(datax!F:F,datax!A:A,selection!$B$33),IF(AND(selection!$B$33&lt;&gt;"All malignant (excl NMSC)"),SUMIFS(datax!F:F,datax!A:A,selection!$B$33),SUMIFS(datax!F:F,datax!A:A,"&lt;&gt;Other"))))</f>
        <v>696347</v>
      </c>
    </row>
    <row r="31" spans="2:29" ht="21.75" customHeight="1" x14ac:dyDescent="0.3">
      <c r="B31" s="36"/>
      <c r="C31" s="241"/>
      <c r="D31" s="242"/>
      <c r="E31" s="209"/>
      <c r="F31" s="113">
        <f>IFERROR(IF(OR(F30="",E30=0),"",ROUND((2*E30+1.96^2-(1.96*SQRT((1.96^2+4*E30*(1-(F30/100))))))/(2*($N30+(1.96^2))),3))*100,"")</f>
        <v>28.4</v>
      </c>
      <c r="G31" s="114">
        <f>IFERROR(IF(OR(F30="",E30=0),"",ROUND((2*E30+1.96^2+(1.96*SQRT((1.96^2+4*E30*(1-(F30/100))))))/(2*($N30+(1.96^2))),3))*100,"")</f>
        <v>28.599999999999998</v>
      </c>
      <c r="H31" s="156"/>
      <c r="I31" s="113">
        <f>IFERROR(IF(OR(I30="",H30=0),"",ROUND((2*H30+1.96^2-(1.96*SQRT((1.96^2+4*H30*(1-(I30/100))))))/(2*($O30+(1.96^2))),3))*100,"")</f>
        <v>44.7</v>
      </c>
      <c r="J31" s="113">
        <f>IFERROR(IF(OR(I30="",H30=0),"",ROUND((2*H30+1.96^2+(1.96*SQRT((1.96^2+4*H30*(1-(I30/100))))))/(2*($O30+(1.96^2))),3))*100,"")</f>
        <v>45</v>
      </c>
      <c r="K31" s="156"/>
      <c r="L31" s="113">
        <f>IFERROR(IF(OR(L30="",K30=0),"",ROUND((2*K30+1.96^2-(1.96*SQRT((1.96^2+4*K30*(1-(L30/100))))))/(2*($N30+(1.96^2))),3))*100,"")</f>
        <v>27.500000000000004</v>
      </c>
      <c r="M31" s="115">
        <f>IFERROR(IF(OR(L30="",K30=0),"",ROUND((2*K30+1.96^2+(1.96*SQRT((1.96^2+4*K30*(1-(L30/100))))))/(2*($N30+(1.96^2))),3))*100,"")</f>
        <v>27.700000000000003</v>
      </c>
      <c r="N31" s="147"/>
      <c r="O31" s="145"/>
    </row>
    <row r="32" spans="2:29" ht="19.5" customHeight="1" x14ac:dyDescent="0.3">
      <c r="B32" s="36"/>
      <c r="C32" s="210" t="str">
        <f>selection!$J$26</f>
        <v>Cheshire &amp; Merseyside</v>
      </c>
      <c r="D32" s="211"/>
      <c r="E32" s="200">
        <f>IF(AND(selection!$B$33="All malignant (excl NMSC)"),SUMIFS(datax!F:F,datax!D:D,1,datax!B:B,selection!$J$26),IF(AND(selection!$B$33&lt;&gt;"All malignant (excl NMSC)"),SUMIFS(datax!F:F,datax!D:D,1,datax!A:A,selection!$B$33,datax!B:B,selection!$J$26),IF(AND(selection!$B$33&lt;&gt;"All malignant (excl NMSC)"),SUMIFS(datax!F:F,datax!D:D,1,datax!A:A,selection!$B$33,datax!B:B,selection!$J$26),SUMIFS(datax!F:F,datax!D:D,1,datax!B:B,selection!$J$26))))</f>
        <v>12652</v>
      </c>
      <c r="F32" s="152">
        <f>IF(E32=0,"",IFERROR(E32/$N32*100,""))</f>
        <v>27.391210218662049</v>
      </c>
      <c r="G32" s="153"/>
      <c r="H32" s="155">
        <f>IF(AND(selection!$B$33="All malignant (excl NMSC)"),SUMIFS(datax!F:F,datax!E:E,1,datax!B:B,selection!$J$26),IF(AND(selection!$B$33&lt;&gt;"All malignant (excl NMSC)"),SUMIFS(datax!F:F,datax!E:E,1,datax!A:A,selection!$B$33,datax!B:B,selection!$J$26),IF(AND(selection!$B$33&lt;&gt;"All malignant (excl NMSC)"),SUMIFS(datax!F:F,datax!E:E,1,datax!A:A,selection!$B$33,datax!B:B,selection!$J$26),SUMIFS(datax!F:F,datax!E:E,1,datax!B:B,selection!$J$26))))</f>
        <v>16245</v>
      </c>
      <c r="I32" s="152">
        <f>IF(H32=0,"",IFERROR(H32/$O32*100,""))</f>
        <v>44.896774728463647</v>
      </c>
      <c r="J32" s="153"/>
      <c r="K32" s="155">
        <f>IF(AND(selection!$B$33="All malignant (excl NMSC)"),SUMIFS(datax!F:F,datax!C:C,1,datax!B:B,selection!$J$26),IF(AND(selection!$B$33&lt;&gt;"All malignant (excl NMSC)"),SUMIFS(datax!F:F,datax!C:C,1,datax!A:A,selection!$B$33,datax!B:B,selection!$J$26),IF(AND(selection!$B$33&lt;&gt;"All malignant (excl NMSC)"),SUMIFS(datax!F:F,datax!C:C,1,datax!A:A,selection!$B$33,datax!B:B,selection!$J$26),SUMIFS(datax!F:F,datax!C:C,1,datax!B:B,selection!$J$26))))</f>
        <v>13184</v>
      </c>
      <c r="L32" s="152">
        <f>IF(K32=0,"",IFERROR(K32/$N32*100,""))</f>
        <v>28.542974669841957</v>
      </c>
      <c r="M32" s="154"/>
      <c r="N32" s="146">
        <f>IF(AND(selection!$B$33="All malignant (excl NMSC)"),SUMIFS(datax!F:F,datax!B:B,selection!$J$26),IF(AND(selection!$B$33&lt;&gt;"All malignant (excl NMSC)"),SUMIFS(datax!F:F,datax!A:A,selection!$B$33,datax!B:B,selection!$J$26),IF(AND(selection!$B$33&lt;&gt;"All malignant (excl NMSC)")*SUMIFS(datax!F:F,datax!A:A,selection!$B$33,datax!B:B,selection!$J$26),SUMIFS(datax!F:F,datax!B:B,selection!$J$26))))</f>
        <v>46190</v>
      </c>
      <c r="O32" s="148">
        <f>IF(AND(selection!$B$33="All malignant (excl NMSC)"),SUMIFS(datax!F:F,datax!B:B,selection!$J$26,datax!A:A,"&lt;&gt;Other"),IF(AND(selection!$B$33&lt;&gt;"All malignant (excl NMSC)"),SUMIFS(datax!F:F,datax!A:A,selection!$B$33,datax!B:B,selection!$J$26),IF(AND(selection!$B$33&lt;&gt;"All malignant (excl NMSC)"),SUMIFS(datax!F:F,datax!A:A,selection!$B$33,datax!B:B,selection!$J$26),SUMIFS(datax!F:F,datax!B:B,selection!$J$26,datax!A:A,"&lt;&gt;Other"))))</f>
        <v>36183</v>
      </c>
    </row>
    <row r="33" spans="1:20" ht="24" customHeight="1" x14ac:dyDescent="0.3">
      <c r="B33" s="36"/>
      <c r="C33" s="212"/>
      <c r="D33" s="213"/>
      <c r="E33" s="209"/>
      <c r="F33" s="113">
        <f>IFERROR(IF(OR(F32="",E32=0),"",ROUND((2*E32+1.96^2-(1.96*SQRT((1.96^2+4*E32*(1-(F32/100))))))/(2*($N32+(1.96^2))),3))*100,"")</f>
        <v>27</v>
      </c>
      <c r="G33" s="114">
        <f>IFERROR(IF(OR(F32="",E32=0),"",ROUND((2*E32+1.96^2+(1.96*SQRT((1.96^2+4*E32*(1-(F32/100))))))/(2*($N32+(1.96^2))),3))*100,"")</f>
        <v>27.800000000000004</v>
      </c>
      <c r="H33" s="156"/>
      <c r="I33" s="113">
        <f>IFERROR(IF(OR(I32="",H32=0),"",ROUND((2*H32+1.96^2-(1.96*SQRT((1.96^2+4*H32*(1-(I32/100))))))/(2*($O32+(1.96^2))),3))*100,"")</f>
        <v>44.4</v>
      </c>
      <c r="J33" s="113">
        <f>IFERROR(IF(OR(I32="",H32=0),"",ROUND((2*H32+1.96^2+(1.96*SQRT((1.96^2+4*H32*(1-(I32/100))))))/(2*($O32+(1.96^2))),3))*100,"")</f>
        <v>45.4</v>
      </c>
      <c r="K33" s="156"/>
      <c r="L33" s="113">
        <f>IFERROR(IF(OR(L32="",K32=0),"",ROUND((2*K32+1.96^2-(1.96*SQRT((1.96^2+4*K32*(1-(L32/100))))))/(2*($N32+(1.96^2))),3))*100,"")</f>
        <v>28.1</v>
      </c>
      <c r="M33" s="115">
        <f>IFERROR(IF(OR(L32="",K32=0),"",ROUND((2*K32+1.96^2+(1.96*SQRT((1.96^2+4*K32*(1-(L32/100))))))/(2*($N32+(1.96^2))),3))*100,"")</f>
        <v>28.999999999999996</v>
      </c>
      <c r="N33" s="147"/>
      <c r="O33" s="145"/>
    </row>
    <row r="34" spans="1:20" ht="20.25" customHeight="1" x14ac:dyDescent="0.3">
      <c r="B34" s="36"/>
      <c r="C34" s="210" t="s">
        <v>268</v>
      </c>
      <c r="D34" s="211"/>
      <c r="E34" s="200" t="str">
        <f>IF(F33&gt;G31,"Higher than England",IF(G33&lt;F31,"Lower than England","Similar to England"))</f>
        <v>Lower than England</v>
      </c>
      <c r="F34" s="201"/>
      <c r="G34" s="201"/>
      <c r="H34" s="155" t="str">
        <f>IF(I33&gt;J31,"Higher than England",IF(J33&lt;I31,"Lower than England","Similar to England"))</f>
        <v>Similar to England</v>
      </c>
      <c r="I34" s="201"/>
      <c r="J34" s="201"/>
      <c r="K34" s="155" t="str">
        <f t="shared" ref="K34" si="0">IF(L33&gt;M31,"Higher than England",IF(M33&lt;L31,"Lower than England","Similar to England"))</f>
        <v>Higher than England</v>
      </c>
      <c r="L34" s="201"/>
      <c r="M34" s="205"/>
      <c r="N34" s="11"/>
      <c r="O34" s="11"/>
    </row>
    <row r="35" spans="1:20" ht="16.5" customHeight="1" thickBot="1" x14ac:dyDescent="0.35">
      <c r="B35" s="36"/>
      <c r="C35" s="163"/>
      <c r="D35" s="243"/>
      <c r="E35" s="202"/>
      <c r="F35" s="203"/>
      <c r="G35" s="203"/>
      <c r="H35" s="204"/>
      <c r="I35" s="203"/>
      <c r="J35" s="203"/>
      <c r="K35" s="204"/>
      <c r="L35" s="203"/>
      <c r="M35" s="206"/>
      <c r="N35" s="11"/>
      <c r="O35" s="11"/>
    </row>
    <row r="36" spans="1:20" ht="30.75" customHeight="1" x14ac:dyDescent="0.25">
      <c r="Q36" s="10"/>
      <c r="R36" s="10"/>
      <c r="S36" s="10"/>
      <c r="T36" s="10"/>
    </row>
    <row r="37" spans="1:20" ht="30.75" customHeight="1" thickBot="1" x14ac:dyDescent="0.3">
      <c r="Q37" s="10"/>
      <c r="R37" s="10"/>
      <c r="S37" s="10"/>
      <c r="T37" s="10"/>
    </row>
    <row r="38" spans="1:20" ht="28.5" customHeight="1" thickBot="1" x14ac:dyDescent="0.4">
      <c r="B38" s="178" t="s">
        <v>269</v>
      </c>
      <c r="C38" s="179"/>
      <c r="D38" s="179"/>
      <c r="E38" s="179"/>
      <c r="F38" s="179"/>
      <c r="G38" s="179"/>
      <c r="H38" s="179"/>
      <c r="I38" s="179"/>
      <c r="J38" s="179"/>
      <c r="K38" s="179"/>
      <c r="L38" s="179"/>
      <c r="M38" s="179"/>
      <c r="N38" s="179"/>
      <c r="O38" s="180"/>
      <c r="Q38" s="10"/>
      <c r="R38" s="10"/>
      <c r="S38" s="10"/>
      <c r="T38" s="10"/>
    </row>
    <row r="39" spans="1:20" x14ac:dyDescent="0.25">
      <c r="Q39" s="10"/>
      <c r="R39" s="10"/>
      <c r="S39" s="10"/>
      <c r="T39" s="10"/>
    </row>
    <row r="40" spans="1:20" ht="5.25" customHeight="1" thickBot="1" x14ac:dyDescent="0.3">
      <c r="D40" s="4"/>
      <c r="Q40" s="10"/>
      <c r="R40" s="10"/>
      <c r="S40" s="10"/>
      <c r="T40" s="10"/>
    </row>
    <row r="41" spans="1:20" s="36" customFormat="1" ht="24" customHeight="1" thickBot="1" x14ac:dyDescent="0.35">
      <c r="E41" s="181" t="s">
        <v>141</v>
      </c>
      <c r="F41" s="182"/>
      <c r="G41" s="182"/>
      <c r="H41" s="182"/>
      <c r="I41" s="182"/>
      <c r="J41" s="182"/>
      <c r="K41" s="182"/>
      <c r="L41" s="182"/>
      <c r="M41" s="183"/>
      <c r="Q41" s="10"/>
      <c r="R41" s="10"/>
      <c r="S41" s="10"/>
      <c r="T41" s="10"/>
    </row>
    <row r="42" spans="1:20" s="36" customFormat="1" ht="18.75" customHeight="1" x14ac:dyDescent="0.3">
      <c r="E42" s="184" t="s">
        <v>41</v>
      </c>
      <c r="F42" s="186" t="s">
        <v>105</v>
      </c>
      <c r="G42" s="187"/>
      <c r="H42" s="184" t="s">
        <v>75</v>
      </c>
      <c r="I42" s="186" t="s">
        <v>105</v>
      </c>
      <c r="J42" s="187"/>
      <c r="K42" s="184" t="s">
        <v>42</v>
      </c>
      <c r="L42" s="186" t="s">
        <v>105</v>
      </c>
      <c r="M42" s="186"/>
      <c r="N42" s="188" t="s">
        <v>166</v>
      </c>
      <c r="O42" s="188" t="s">
        <v>165</v>
      </c>
      <c r="Q42" s="10"/>
      <c r="R42" s="10"/>
      <c r="S42" s="10"/>
      <c r="T42" s="10"/>
    </row>
    <row r="43" spans="1:20" s="36" customFormat="1" ht="37.5" customHeight="1" thickBot="1" x14ac:dyDescent="0.35">
      <c r="E43" s="185"/>
      <c r="F43" s="190" t="s">
        <v>142</v>
      </c>
      <c r="G43" s="191"/>
      <c r="H43" s="185"/>
      <c r="I43" s="192" t="s">
        <v>142</v>
      </c>
      <c r="J43" s="193"/>
      <c r="K43" s="185"/>
      <c r="L43" s="190" t="s">
        <v>142</v>
      </c>
      <c r="M43" s="190"/>
      <c r="N43" s="189"/>
      <c r="O43" s="189"/>
      <c r="Q43" s="10"/>
      <c r="R43" s="10"/>
      <c r="S43" s="10"/>
      <c r="T43" s="10"/>
    </row>
    <row r="44" spans="1:20" s="36" customFormat="1" ht="24" customHeight="1" x14ac:dyDescent="0.3">
      <c r="C44" s="292" t="s">
        <v>171</v>
      </c>
      <c r="D44" s="293"/>
      <c r="E44" s="235">
        <f>IF(AND(selection!$B$33="All malignant (excl NMSC)"),SUMIFS(datax!F:F,datax!D:D,1),IF(AND(selection!$B$33&lt;&gt;"All malignant (excl NMSC)"),SUMIFS(datax!F:F,datax!D:D,1,datax!A:A,selection!$B$33),IF(AND(selection!$B$33&lt;&gt;"All malignant (excl NMSC)"),SUMIFS(datax!F:F,datax!D:D,1,datax!A:A,selection!$B$33),SUMIFS(datax!F:F,datax!D:D,1))))</f>
        <v>258082</v>
      </c>
      <c r="F44" s="236">
        <f>IF(E44=0,"",IFERROR(E44/$N44*100,""))</f>
        <v>28.540401141695671</v>
      </c>
      <c r="G44" s="237"/>
      <c r="H44" s="235">
        <f>IF(AND(selection!$B$33="All malignant (excl NMSC)"),SUMIFS(datax!F:F,datax!E:E,1,datax!A:A,"&lt;&gt;Other"),IF(AND(selection!$B$33&lt;&gt;"All malignant (excl NMSC)"),SUMIFS(datax!F:F,datax!E:E,1,datax!A:A,selection!$B$33),IF(AND(selection!$B$33&lt;&gt;"All malignant (excl NMSC)"),SUMIFS(datax!F:F,datax!E:E,1,datax!A:A,selection!$B$33),SUMIFS(datax!F:F,datax!E:E,1))))</f>
        <v>312403</v>
      </c>
      <c r="I44" s="236">
        <f>IF(H44=0,"",IFERROR(H44/$O44*100,""))</f>
        <v>44.863121403553116</v>
      </c>
      <c r="J44" s="237"/>
      <c r="K44" s="235">
        <f>IF(AND(selection!$B$33="All malignant (excl NMSC)"),SUMIFS(datax!F:F,datax!C:C,1),IF(AND(selection!$B$33&lt;&gt;"All malignant (excl NMSC)"),SUMIFS(datax!F:F,datax!C:C,1,datax!A:A,selection!$B$33),IF(AND(selection!$B$33&lt;&gt;"All malignant (excl NMSC)"),SUMIFS(datax!F:F,datax!C:C,1,datax!A:A,selection!$B$33),SUMIFS(datax!F:F,datax!C:C,1))))</f>
        <v>249688</v>
      </c>
      <c r="L44" s="236">
        <f>IF(K44=0,"",IFERROR(K44/$N44*100,""))</f>
        <v>27.612137538719121</v>
      </c>
      <c r="M44" s="236"/>
      <c r="N44" s="238">
        <f>IF(AND(selection!$B$33="All malignant (excl NMSC)"),SUM(datax!F:F),IF(AND(selection!$B$33&lt;&gt;"All malignant (excl NMSC)"),SUMIFS(datax!F:F,datax!A:A,selection!$B$33),IF(AND(selection!$B$33&lt;&gt;"All malignant (excl NMSC)"),SUMIFS(datax!F:F,datax!A:A,selection!$B$33),SUM(datax!F:F))))</f>
        <v>904269</v>
      </c>
      <c r="O44" s="238">
        <f>IF(AND(selection!$B$33="All malignant (excl NMSC)"),SUMIFS(datax!F:F,datax!A:A,"&lt;&gt;Other"),IF(AND(selection!$B$33&lt;&gt;"All malignant (excl NMSC)"),SUMIFS(datax!F:F,datax!A:A,selection!$B$33),IF(AND(selection!$B$33&lt;&gt;"All malignant (excl NMSC)"),SUMIFS(datax!F:F,datax!A:A,selection!$B$33),SUMIFS(datax!F:F,datax!A:A,"&lt;&gt;Other"))))</f>
        <v>696347</v>
      </c>
      <c r="Q44" s="10"/>
      <c r="R44" s="10"/>
      <c r="S44" s="10"/>
      <c r="T44" s="10"/>
    </row>
    <row r="45" spans="1:20" s="36" customFormat="1" ht="24" customHeight="1" thickBot="1" x14ac:dyDescent="0.35">
      <c r="A45" s="73"/>
      <c r="C45" s="294"/>
      <c r="D45" s="295"/>
      <c r="E45" s="217"/>
      <c r="F45" s="75">
        <f>IFERROR(IF(OR(F44="",E44=0),"",ROUND((2*E44+1.96^2-(1.96*SQRT((1.96^2+4*E44*(1-(F44/100))))))/(2*($N44+(1.96^2))),3))*100,"")</f>
        <v>28.4</v>
      </c>
      <c r="G45" s="76">
        <f>IFERROR(IF(OR(F44="",E44=0),"",ROUND((2*E44+1.96^2+(1.96*SQRT((1.96^2+4*E44*(1-(F44/100))))))/(2*($N44+(1.96^2))),3))*100,"")</f>
        <v>28.599999999999998</v>
      </c>
      <c r="H45" s="217"/>
      <c r="I45" s="75">
        <f>IFERROR(IF(OR(I44="",H44=0),"",ROUND((2*H44+1.96^2-(1.96*SQRT((1.96^2+4*H44*(1-(I44/100))))))/(2*($O44+(1.96^2))),3))*100,"")</f>
        <v>44.7</v>
      </c>
      <c r="J45" s="75">
        <f>IFERROR(IF(OR(I44="",H44=0),"",ROUND((2*H44+1.96^2+(1.96*SQRT((1.96^2+4*H44*(1-(I44/100))))))/(2*($O44+(1.96^2))),3))*100,"")</f>
        <v>45</v>
      </c>
      <c r="K45" s="217"/>
      <c r="L45" s="75">
        <f>IFERROR(IF(OR(L44="",K44=0),"",ROUND((2*K44+1.96^2-(1.96*SQRT((1.96^2+4*K44*(1-(L44/100))))))/(2*($N44+(1.96^2))),3))*100,"")</f>
        <v>27.500000000000004</v>
      </c>
      <c r="M45" s="75">
        <f>IFERROR(IF(OR(L44="",K44=0),"",ROUND((2*K44+1.96^2+(1.96*SQRT((1.96^2+4*K44*(1-(L44/100))))))/(2*($N44+(1.96^2))),3))*100,"")</f>
        <v>27.700000000000003</v>
      </c>
      <c r="N45" s="221"/>
      <c r="O45" s="221"/>
      <c r="Q45" s="10"/>
      <c r="R45" s="10"/>
      <c r="S45" s="10"/>
      <c r="T45" s="10"/>
    </row>
    <row r="46" spans="1:20" s="36" customFormat="1" ht="27.75" customHeight="1" x14ac:dyDescent="0.3">
      <c r="A46" s="73" t="s">
        <v>213</v>
      </c>
      <c r="B46" s="184" t="s">
        <v>190</v>
      </c>
      <c r="C46" s="215" t="s">
        <v>172</v>
      </c>
      <c r="D46" s="215"/>
      <c r="E46" s="216">
        <f>IF(AND(selection!$B$33="All malignant (excl NMSC)"),SUMIFS(datax!F:F,datax!D:D,1,datax!B:B,$A46),IF(AND(selection!$B$33&lt;&gt;"All malignant (excl NMSC)"),SUMIFS(datax!F:F,datax!D:D,1,datax!A:A,selection!$B$33,datax!B:B,$A46),IF(AND(selection!$B$33&lt;&gt;"All malignant (excl NMSC)"),SUMIFS(datax!F:F,datax!D:D,1,datax!A:A,selection!$B$33,datax!B:B,$A46),SUMIFS(datax!F:F,datax!D:D,1,datax!B:B,$A46))))</f>
        <v>12652</v>
      </c>
      <c r="F46" s="218">
        <f>IF(E46=0,"",IFERROR(E46/$N46*100,""))</f>
        <v>27.391210218662049</v>
      </c>
      <c r="G46" s="219"/>
      <c r="H46" s="216">
        <f>IF(AND(selection!$B$33="All malignant (excl NMSC)"),SUMIFS(datax!F:F,datax!E:E,1,datax!B:B,$A46),IF(AND(selection!$B$33&lt;&gt;"All malignant (excl NMSC)"),SUMIFS(datax!F:F,datax!E:E,1,datax!A:A,selection!$B$33,datax!B:B,$A46),IF(AND(selection!$B$33&lt;&gt;"All malignant (excl NMSC)"),SUMIFS(datax!F:F,datax!E:E,1,datax!A:A,selection!$B$33,datax!B:B,$A46),SUMIFS(datax!F:F,datax!E:E,1,datax!B:B,$A46))))</f>
        <v>16245</v>
      </c>
      <c r="I46" s="218">
        <f>IF(H46=0,"",IFERROR(H46/$O46*100,""))</f>
        <v>44.896774728463647</v>
      </c>
      <c r="J46" s="219"/>
      <c r="K46" s="216">
        <f>IF(AND(selection!$B$33="All malignant (excl NMSC)"),SUMIFS(datax!F:F,datax!C:C,1,datax!B:B,$A46),IF(AND(selection!$B$33&lt;&gt;"All malignant (excl NMSC)"),SUMIFS(datax!F:F,datax!C:C,1,datax!A:A,selection!$B$33,datax!B:B,$A46),IF(AND(selection!$B$33&lt;&gt;"All malignant (excl NMSC)"),SUMIFS(datax!F:F,datax!C:C,1,datax!A:A,selection!$B$33,datax!B:B,$A46),SUMIFS(datax!F:F,datax!C:C,1,datax!B:B,$A46))))</f>
        <v>13184</v>
      </c>
      <c r="L46" s="218">
        <f>IF(K46=0,"",IFERROR(K46/$N46*100,""))</f>
        <v>28.542974669841957</v>
      </c>
      <c r="M46" s="218"/>
      <c r="N46" s="220">
        <f>IF(AND(selection!$B$33="All malignant (excl NMSC)"),SUMIFS(datax!F:F,datax!B:B,$A46),IF(AND(selection!$B$33&lt;&gt;"All malignant (excl NMSC)"),SUMIFS(datax!F:F,datax!A:A,selection!$B$33,datax!B:B,$A46),IF(AND(selection!$B$33&lt;&gt;"All malignant (excl NMSC)"),SUMIFS(datax!F:F,datax!A:A,selection!$B$33,datax!B:B,$A46),SUMIFS(datax!F:F,datax!B:B,$A46))))</f>
        <v>46190</v>
      </c>
      <c r="O46" s="220">
        <f>IF(AND(selection!$B$33="All malignant (excl NMSC)"),SUMIFS(datax!F:F,datax!B:B,$A46,datax!A:A,"&lt;&gt;Other"),IF(AND(selection!$B$33&lt;&gt;"All malignant (excl NMSC)"),SUMIFS(datax!F:F,datax!A:A,selection!$B$33,datax!B:B,$A46),IF(AND(selection!$B$33&lt;&gt;"All malignant (excl NMSC)"),SUMIFS(datax!F:F,datax!A:A,selection!$B$33,datax!B:B,$A46),SUMIFS(datax!F:F,datax!B:B,$A46,datax!A:A,"&lt;&gt;Other"))))</f>
        <v>36183</v>
      </c>
      <c r="Q46" s="10"/>
      <c r="R46" s="10"/>
      <c r="S46" s="10"/>
      <c r="T46" s="10"/>
    </row>
    <row r="47" spans="1:20" s="36" customFormat="1" ht="27.75" customHeight="1" x14ac:dyDescent="0.3">
      <c r="A47" s="73"/>
      <c r="B47" s="214"/>
      <c r="C47" s="215"/>
      <c r="D47" s="215"/>
      <c r="E47" s="217"/>
      <c r="F47" s="75">
        <f>IFERROR(IF(OR(F46="",E46=0),"",ROUND((2*E46+1.96^2-(1.96*SQRT((1.96^2+4*E46*(1-(F46/100))))))/(2*($N46+(1.96^2))),3))*100,"")</f>
        <v>27</v>
      </c>
      <c r="G47" s="76">
        <f>IFERROR(IF(OR(F46="",E46=0),"",ROUND((2*E46+1.96^2+(1.96*SQRT((1.96^2+4*E46*(1-(F46/100))))))/(2*($N46+(1.96^2))),3))*100,"")</f>
        <v>27.800000000000004</v>
      </c>
      <c r="H47" s="217"/>
      <c r="I47" s="75">
        <f>IFERROR(IF(OR(I46="",H46=0),"",ROUND((2*H46+1.96^2-(1.96*SQRT((1.96^2+4*H46*(1-(I46/100))))))/(2*($O46+(1.96^2))),3))*100,"")</f>
        <v>44.4</v>
      </c>
      <c r="J47" s="75">
        <f>IFERROR(IF(OR(I46="",H46=0),"",ROUND((2*H46+1.96^2+(1.96*SQRT((1.96^2+4*H46*(1-(I46/100))))))/(2*($O46+(1.96^2))),3))*100,"")</f>
        <v>45.4</v>
      </c>
      <c r="K47" s="217"/>
      <c r="L47" s="75">
        <f>IFERROR(IF(OR(L46="",K46=0),"",ROUND((2*K46+1.96^2-(1.96*SQRT((1.96^2+4*K46*(1-(L46/100))))))/(2*($N46+(1.96^2))),3))*100,"")</f>
        <v>28.1</v>
      </c>
      <c r="M47" s="75">
        <f>IFERROR(IF(OR(L46="",K46=0),"",ROUND((2*K46+1.96^2+(1.96*SQRT((1.96^2+4*K46*(1-(L46/100))))))/(2*($N46+(1.96^2))),3))*100,"")</f>
        <v>28.999999999999996</v>
      </c>
      <c r="N47" s="221"/>
      <c r="O47" s="221"/>
      <c r="Q47" s="10"/>
      <c r="R47" s="10"/>
      <c r="S47" s="10"/>
      <c r="T47" s="10"/>
    </row>
    <row r="48" spans="1:20" s="36" customFormat="1" ht="27.75" customHeight="1" x14ac:dyDescent="0.3">
      <c r="A48" s="73" t="s">
        <v>173</v>
      </c>
      <c r="B48" s="222" t="s">
        <v>193</v>
      </c>
      <c r="C48" s="215" t="s">
        <v>173</v>
      </c>
      <c r="D48" s="215"/>
      <c r="E48" s="216">
        <f>IF(AND(selection!$B$33="All malignant (excl NMSC)"),SUMIFS(datax!F:F,datax!D:D,1,datax!B:B,$A48),IF(AND(selection!$B$33&lt;&gt;"All malignant (excl NMSC)"),SUMIFS(datax!F:F,datax!D:D,1,datax!A:A,selection!$B$33,datax!B:B,$A48),IF(AND(selection!$B$33&lt;&gt;"All malignant (excl NMSC)"),SUMIFS(datax!F:F,datax!D:D,1,datax!A:A,selection!$B$33,datax!B:B,$A48),SUMIFS(datax!F:F,datax!D:D,1,datax!B:B,$A48))))</f>
        <v>19697</v>
      </c>
      <c r="F48" s="218">
        <f>IF(E48=0,"",IFERROR(E48/$N48*100,""))</f>
        <v>28.774487604633837</v>
      </c>
      <c r="G48" s="219"/>
      <c r="H48" s="216">
        <f>IF(AND(selection!$B$33="All malignant (excl NMSC)"),SUMIFS(datax!F:F,datax!E:E,1,datax!B:B,$A48),IF(AND(selection!$B$33&lt;&gt;"All malignant (excl NMSC)"),SUMIFS(datax!F:F,datax!E:E,1,datax!A:A,selection!$B$33,datax!B:B,$A48),IF(AND(selection!$B$33&lt;&gt;"All malignant (excl NMSC)"),SUMIFS(datax!F:F,datax!E:E,1,datax!A:A,selection!$B$33,datax!B:B,$A48),SUMIFS(datax!F:F,datax!E:E,1,datax!B:B,$A48))))</f>
        <v>23029</v>
      </c>
      <c r="I48" s="218">
        <f>IF(H48=0,"",IFERROR(H48/$O48*100,""))</f>
        <v>43.927515498330948</v>
      </c>
      <c r="J48" s="219"/>
      <c r="K48" s="216">
        <f>IF(AND(selection!$B$33="All malignant (excl NMSC)"),SUMIFS(datax!F:F,datax!C:C,1,datax!B:B,$A48),IF(AND(selection!$B$33&lt;&gt;"All malignant (excl NMSC)"),SUMIFS(datax!F:F,datax!C:C,1,datax!A:A,selection!$B$33,datax!B:B,$A48),IF(AND(selection!$B$33&lt;&gt;"All malignant (excl NMSC)"),SUMIFS(datax!F:F,datax!C:C,1,datax!A:A,selection!$B$33,datax!B:B,$A48),SUMIFS(datax!F:F,datax!C:C,1,datax!B:B,$A48))))</f>
        <v>19621</v>
      </c>
      <c r="L48" s="218">
        <f>IF(K48=0,"",IFERROR(K48/$N48*100,""))</f>
        <v>28.663462521730239</v>
      </c>
      <c r="M48" s="218"/>
      <c r="N48" s="220">
        <f>IF(AND(selection!$B$33="All malignant (excl NMSC)"),SUMIFS(datax!F:F,datax!B:B,$A48),IF(AND(selection!$B$33&lt;&gt;"All malignant (excl NMSC)"),SUMIFS(datax!F:F,datax!A:A,selection!$B$33,datax!B:B,$A48),IF(AND(selection!$B$33&lt;&gt;"All malignant (excl NMSC)"),SUMIFS(datax!F:F,datax!A:A,selection!$B$33,datax!B:B,$A48),SUMIFS(datax!F:F,datax!B:B,$A48))))</f>
        <v>68453</v>
      </c>
      <c r="O48" s="220">
        <f>IF(AND(selection!$B$33="All malignant (excl NMSC)"),SUMIFS(datax!F:F,datax!B:B,$A48,datax!A:A,"&lt;&gt;Other"),IF(AND(selection!$B$33&lt;&gt;"All malignant (excl NMSC)"),SUMIFS(datax!F:F,datax!A:A,selection!$B$33,datax!B:B,$A48),IF(AND(selection!$B$33&lt;&gt;"All malignant (excl NMSC)"),SUMIFS(datax!F:F,datax!A:A,selection!$B$33,datax!B:B,$A48),SUMIFS(datax!F:F,datax!B:B,$A48,datax!A:A,"&lt;&gt;Other"))))</f>
        <v>52425</v>
      </c>
      <c r="Q48" s="10"/>
      <c r="R48" s="10"/>
      <c r="S48" s="10"/>
      <c r="T48" s="10"/>
    </row>
    <row r="49" spans="1:20" s="36" customFormat="1" ht="27.75" customHeight="1" x14ac:dyDescent="0.3">
      <c r="A49" s="73"/>
      <c r="B49" s="214"/>
      <c r="C49" s="215"/>
      <c r="D49" s="215"/>
      <c r="E49" s="217"/>
      <c r="F49" s="75">
        <f>IFERROR(IF(OR(F48="",E48=0),"",ROUND((2*E48+1.96^2-(1.96*SQRT((1.96^2+4*E48*(1-(F48/100))))))/(2*($N48+(1.96^2))),3))*100,"")</f>
        <v>28.4</v>
      </c>
      <c r="G49" s="76">
        <f>IFERROR(IF(OR(F48="",E48=0),"",ROUND((2*E48+1.96^2+(1.96*SQRT((1.96^2+4*E48*(1-(F48/100))))))/(2*($N48+(1.96^2))),3))*100,"")</f>
        <v>29.099999999999998</v>
      </c>
      <c r="H49" s="217"/>
      <c r="I49" s="75">
        <f>IFERROR(IF(OR(I48="",H48=0),"",ROUND((2*H48+1.96^2-(1.96*SQRT((1.96^2+4*H48*(1-(I48/100))))))/(2*($O48+(1.96^2))),3))*100,"")</f>
        <v>43.5</v>
      </c>
      <c r="J49" s="75">
        <f>IFERROR(IF(OR(I48="",H48=0),"",ROUND((2*H48+1.96^2+(1.96*SQRT((1.96^2+4*H48*(1-(I48/100))))))/(2*($O48+(1.96^2))),3))*100,"")</f>
        <v>44.4</v>
      </c>
      <c r="K49" s="217"/>
      <c r="L49" s="75">
        <f>IFERROR(IF(OR(L48="",K48=0),"",ROUND((2*K48+1.96^2-(1.96*SQRT((1.96^2+4*K48*(1-(L48/100))))))/(2*($N48+(1.96^2))),3))*100,"")</f>
        <v>28.299999999999997</v>
      </c>
      <c r="M49" s="75">
        <f>IFERROR(IF(OR(L48="",K48=0),"",ROUND((2*K48+1.96^2+(1.96*SQRT((1.96^2+4*K48*(1-(L48/100))))))/(2*($N48+(1.96^2))),3))*100,"")</f>
        <v>28.999999999999996</v>
      </c>
      <c r="N49" s="221"/>
      <c r="O49" s="221"/>
      <c r="Q49" s="10"/>
      <c r="R49" s="10"/>
      <c r="S49" s="10"/>
      <c r="T49" s="10"/>
    </row>
    <row r="50" spans="1:20" s="36" customFormat="1" ht="27.75" customHeight="1" x14ac:dyDescent="0.3">
      <c r="A50" s="73" t="s">
        <v>174</v>
      </c>
      <c r="B50" s="222" t="s">
        <v>194</v>
      </c>
      <c r="C50" s="215" t="s">
        <v>174</v>
      </c>
      <c r="D50" s="215"/>
      <c r="E50" s="216">
        <f>IF(AND(selection!$B$33="All malignant (excl NMSC)"),SUMIFS(datax!F:F,datax!D:D,1,datax!B:B,$A50),IF(AND(selection!$B$33&lt;&gt;"All malignant (excl NMSC)"),SUMIFS(datax!F:F,datax!D:D,1,datax!A:A,selection!$B$33,datax!B:B,$A50),IF(AND(selection!$B$33&lt;&gt;"All malignant (excl NMSC)"),SUMIFS(datax!F:F,datax!D:D,1,datax!A:A,selection!$B$33,datax!B:B,$A50),SUMIFS(datax!F:F,datax!D:D,1,datax!B:B,$A50))))</f>
        <v>30784</v>
      </c>
      <c r="F50" s="218">
        <f>IF(E50=0,"",IFERROR(E50/$N50*100,""))</f>
        <v>28.579916815210932</v>
      </c>
      <c r="G50" s="219"/>
      <c r="H50" s="216">
        <f>IF(AND(selection!$B$33="All malignant (excl NMSC)"),SUMIFS(datax!F:F,datax!E:E,1,datax!B:B,$A50),IF(AND(selection!$B$33&lt;&gt;"All malignant (excl NMSC)"),SUMIFS(datax!F:F,datax!E:E,1,datax!A:A,selection!$B$33,datax!B:B,$A50),IF(AND(selection!$B$33&lt;&gt;"All malignant (excl NMSC)"),SUMIFS(datax!F:F,datax!E:E,1,datax!A:A,selection!$B$33,datax!B:B,$A50),SUMIFS(datax!F:F,datax!E:E,1,datax!B:B,$A50))))</f>
        <v>37675</v>
      </c>
      <c r="I50" s="218">
        <f>IF(H50=0,"",IFERROR(H50/$O50*100,""))</f>
        <v>45.488572015019983</v>
      </c>
      <c r="J50" s="219"/>
      <c r="K50" s="216">
        <f>IF(AND(selection!$B$33="All malignant (excl NMSC)"),SUMIFS(datax!F:F,datax!C:C,1,datax!B:B,$A50),IF(AND(selection!$B$33&lt;&gt;"All malignant (excl NMSC)"),SUMIFS(datax!F:F,datax!C:C,1,datax!A:A,selection!$B$33,datax!B:B,$A50),IF(AND(selection!$B$33&lt;&gt;"All malignant (excl NMSC)"),SUMIFS(datax!F:F,datax!C:C,1,datax!A:A,selection!$B$33,datax!B:B,$A50),SUMIFS(datax!F:F,datax!C:C,1,datax!B:B,$A50))))</f>
        <v>30111</v>
      </c>
      <c r="L50" s="218">
        <f>IF(K50=0,"",IFERROR(K50/$N50*100,""))</f>
        <v>27.95510249554367</v>
      </c>
      <c r="M50" s="218"/>
      <c r="N50" s="220">
        <f>IF(AND(selection!$B$33="All malignant (excl NMSC)"),SUMIFS(datax!F:F,datax!B:B,$A50),IF(AND(selection!$B$33&lt;&gt;"All malignant (excl NMSC)"),SUMIFS(datax!F:F,datax!A:A,selection!$B$33,datax!B:B,$A50),IF(AND(selection!$B$33&lt;&gt;"All malignant (excl NMSC)"),SUMIFS(datax!F:F,datax!A:A,selection!$B$33,datax!B:B,$A50),SUMIFS(datax!F:F,datax!B:B,$A50))))</f>
        <v>107712</v>
      </c>
      <c r="O50" s="220">
        <f>IF(AND(selection!$B$33="All malignant (excl NMSC)"),SUMIFS(datax!F:F,datax!B:B,$A50,datax!A:A,"&lt;&gt;Other"),IF(AND(selection!$B$33&lt;&gt;"All malignant (excl NMSC)"),SUMIFS(datax!F:F,datax!A:A,selection!$B$33,datax!B:B,$A50),IF(AND(selection!$B$33&lt;&gt;"All malignant (excl NMSC)"),SUMIFS(datax!F:F,datax!A:A,selection!$B$33,datax!B:B,$A50),SUMIFS(datax!F:F,datax!B:B,$A50,datax!A:A,"&lt;&gt;Other"))))</f>
        <v>82823</v>
      </c>
      <c r="Q50" s="10"/>
      <c r="R50" s="10"/>
      <c r="S50" s="10"/>
      <c r="T50" s="10"/>
    </row>
    <row r="51" spans="1:20" s="36" customFormat="1" ht="27.75" customHeight="1" x14ac:dyDescent="0.3">
      <c r="A51" s="73"/>
      <c r="B51" s="214"/>
      <c r="C51" s="215"/>
      <c r="D51" s="215"/>
      <c r="E51" s="217"/>
      <c r="F51" s="75">
        <f>IFERROR(IF(OR(F50="",E50=0),"",ROUND((2*E50+1.96^2-(1.96*SQRT((1.96^2+4*E50*(1-(F50/100))))))/(2*($N50+(1.96^2))),3))*100,"")</f>
        <v>28.299999999999997</v>
      </c>
      <c r="G51" s="76">
        <f>IFERROR(IF(OR(F50="",E50=0),"",ROUND((2*E50+1.96^2+(1.96*SQRT((1.96^2+4*E50*(1-(F50/100))))))/(2*($N50+(1.96^2))),3))*100,"")</f>
        <v>28.9</v>
      </c>
      <c r="H51" s="217"/>
      <c r="I51" s="75">
        <f>IFERROR(IF(OR(I50="",H50=0),"",ROUND((2*H50+1.96^2-(1.96*SQRT((1.96^2+4*H50*(1-(I50/100))))))/(2*($O50+(1.96^2))),3))*100,"")</f>
        <v>45.1</v>
      </c>
      <c r="J51" s="75">
        <f>IFERROR(IF(OR(I50="",H50=0),"",ROUND((2*H50+1.96^2+(1.96*SQRT((1.96^2+4*H50*(1-(I50/100))))))/(2*($O50+(1.96^2))),3))*100,"")</f>
        <v>45.800000000000004</v>
      </c>
      <c r="K51" s="217"/>
      <c r="L51" s="75">
        <f>IFERROR(IF(OR(L50="",K50=0),"",ROUND((2*K50+1.96^2-(1.96*SQRT((1.96^2+4*K50*(1-(L50/100))))))/(2*($N50+(1.96^2))),3))*100,"")</f>
        <v>27.700000000000003</v>
      </c>
      <c r="M51" s="75">
        <f>IFERROR(IF(OR(L50="",K50=0),"",ROUND((2*K50+1.96^2+(1.96*SQRT((1.96^2+4*K50*(1-(L50/100))))))/(2*($N50+(1.96^2))),3))*100,"")</f>
        <v>28.199999999999996</v>
      </c>
      <c r="N51" s="221"/>
      <c r="O51" s="221"/>
      <c r="Q51" s="10"/>
      <c r="R51" s="10"/>
      <c r="S51" s="10"/>
      <c r="T51" s="10"/>
    </row>
    <row r="52" spans="1:20" s="36" customFormat="1" ht="27.75" customHeight="1" x14ac:dyDescent="0.3">
      <c r="A52" s="73" t="s">
        <v>214</v>
      </c>
      <c r="B52" s="222" t="s">
        <v>189</v>
      </c>
      <c r="C52" s="215" t="s">
        <v>175</v>
      </c>
      <c r="D52" s="215"/>
      <c r="E52" s="216">
        <f>IF(AND(selection!$B$33="All malignant (excl NMSC)"),SUMIFS(datax!F:F,datax!D:D,1,datax!B:B,$A52),IF(AND(selection!$B$33&lt;&gt;"All malignant (excl NMSC)"),SUMIFS(datax!F:F,datax!D:D,1,datax!A:A,selection!$B$33,datax!B:B,$A52),IF(AND(selection!$B$33&lt;&gt;"All malignant (excl NMSC)"),SUMIFS(datax!F:F,datax!D:D,1,datax!A:A,selection!$B$33,datax!B:B,$A52),SUMIFS(datax!F:F,datax!D:D,1,datax!B:B,$A52))))</f>
        <v>7375</v>
      </c>
      <c r="F52" s="218">
        <f>IF(E52=0,"",IFERROR(E52/$N52*100,""))</f>
        <v>29.376618203545114</v>
      </c>
      <c r="G52" s="219"/>
      <c r="H52" s="216">
        <f>IF(AND(selection!$B$33="All malignant (excl NMSC)"),SUMIFS(datax!F:F,datax!E:E,1,datax!B:B,$A52),IF(AND(selection!$B$33&lt;&gt;"All malignant (excl NMSC)"),SUMIFS(datax!F:F,datax!E:E,1,datax!A:A,selection!$B$33,datax!B:B,$A52),IF(AND(selection!$B$33&lt;&gt;"All malignant (excl NMSC)"),SUMIFS(datax!F:F,datax!E:E,1,datax!A:A,selection!$B$33,datax!B:B,$A52),SUMIFS(datax!F:F,datax!E:E,1,datax!B:B,$A52))))</f>
        <v>8883</v>
      </c>
      <c r="I52" s="218">
        <f>IF(H52=0,"",IFERROR(H52/$O52*100,""))</f>
        <v>45.647482014388494</v>
      </c>
      <c r="J52" s="219"/>
      <c r="K52" s="216">
        <f>IF(AND(selection!$B$33="All malignant (excl NMSC)"),SUMIFS(datax!F:F,datax!C:C,1,datax!B:B,$A52),IF(AND(selection!$B$33&lt;&gt;"All malignant (excl NMSC)"),SUMIFS(datax!F:F,datax!C:C,1,datax!A:A,selection!$B$33,datax!B:B,$A52),IF(AND(selection!$B$33&lt;&gt;"All malignant (excl NMSC)"),SUMIFS(datax!F:F,datax!C:C,1,datax!A:A,selection!$B$33,datax!B:B,$A52),SUMIFS(datax!F:F,datax!C:C,1,datax!B:B,$A52))))</f>
        <v>7067</v>
      </c>
      <c r="L52" s="218">
        <f>IF(K52=0,"",IFERROR(K52/$N52*100,""))</f>
        <v>28.149770961959771</v>
      </c>
      <c r="M52" s="218"/>
      <c r="N52" s="220">
        <f>IF(AND(selection!$B$33="All malignant (excl NMSC)"),SUMIFS(datax!F:F,datax!B:B,$A52),IF(AND(selection!$B$33&lt;&gt;"All malignant (excl NMSC)"),SUMIFS(datax!F:F,datax!A:A,selection!$B$33,datax!B:B,$A52),IF(AND(selection!$B$33&lt;&gt;"All malignant (excl NMSC)"),SUMIFS(datax!F:F,datax!A:A,selection!$B$33,datax!B:B,$A52),SUMIFS(datax!F:F,datax!B:B,$A52))))</f>
        <v>25105</v>
      </c>
      <c r="O52" s="220">
        <f>IF(AND(selection!$B$33="All malignant (excl NMSC)"),SUMIFS(datax!F:F,datax!B:B,$A52,datax!A:A,"&lt;&gt;Other"),IF(AND(selection!$B$33&lt;&gt;"All malignant (excl NMSC)"),SUMIFS(datax!F:F,datax!A:A,selection!$B$33,datax!B:B,$A52),IF(AND(selection!$B$33&lt;&gt;"All malignant (excl NMSC)"),SUMIFS(datax!F:F,datax!A:A,selection!$B$33,datax!B:B,$A52),SUMIFS(datax!F:F,datax!B:B,$A52,datax!A:A,"&lt;&gt;Other"))))</f>
        <v>19460</v>
      </c>
      <c r="Q52" s="10"/>
      <c r="R52" s="10"/>
      <c r="S52" s="10"/>
      <c r="T52" s="10"/>
    </row>
    <row r="53" spans="1:20" s="36" customFormat="1" ht="27.75" customHeight="1" x14ac:dyDescent="0.3">
      <c r="A53" s="73"/>
      <c r="B53" s="214"/>
      <c r="C53" s="215"/>
      <c r="D53" s="215"/>
      <c r="E53" s="217"/>
      <c r="F53" s="75">
        <f>IFERROR(IF(OR(F52="",E52=0),"",ROUND((2*E52+1.96^2-(1.96*SQRT((1.96^2+4*E52*(1-(F52/100))))))/(2*($N52+(1.96^2))),3))*100,"")</f>
        <v>28.799999999999997</v>
      </c>
      <c r="G53" s="76">
        <f>IFERROR(IF(OR(F52="",E52=0),"",ROUND((2*E52+1.96^2+(1.96*SQRT((1.96^2+4*E52*(1-(F52/100))))))/(2*($N52+(1.96^2))),3))*100,"")</f>
        <v>29.9</v>
      </c>
      <c r="H53" s="217"/>
      <c r="I53" s="75">
        <f>IFERROR(IF(OR(I52="",H52=0),"",ROUND((2*H52+1.96^2-(1.96*SQRT((1.96^2+4*H52*(1-(I52/100))))))/(2*($O52+(1.96^2))),3))*100,"")</f>
        <v>44.9</v>
      </c>
      <c r="J53" s="75">
        <f>IFERROR(IF(OR(I52="",H52=0),"",ROUND((2*H52+1.96^2+(1.96*SQRT((1.96^2+4*H52*(1-(I52/100))))))/(2*($O52+(1.96^2))),3))*100,"")</f>
        <v>46.300000000000004</v>
      </c>
      <c r="K53" s="217"/>
      <c r="L53" s="75">
        <f>IFERROR(IF(OR(L52="",K52=0),"",ROUND((2*K52+1.96^2-(1.96*SQRT((1.96^2+4*K52*(1-(L52/100))))))/(2*($N52+(1.96^2))),3))*100,"")</f>
        <v>27.6</v>
      </c>
      <c r="M53" s="75">
        <f>IFERROR(IF(OR(L52="",K52=0),"",ROUND((2*K52+1.96^2+(1.96*SQRT((1.96^2+4*K52*(1-(L52/100))))))/(2*($N52+(1.96^2))),3))*100,"")</f>
        <v>28.7</v>
      </c>
      <c r="N53" s="221"/>
      <c r="O53" s="221"/>
      <c r="Q53" s="10"/>
      <c r="R53" s="10"/>
      <c r="S53" s="10"/>
      <c r="T53" s="10"/>
    </row>
    <row r="54" spans="1:20" s="36" customFormat="1" ht="27.75" customHeight="1" x14ac:dyDescent="0.3">
      <c r="A54" s="73" t="s">
        <v>215</v>
      </c>
      <c r="B54" s="222" t="s">
        <v>196</v>
      </c>
      <c r="C54" s="215" t="s">
        <v>176</v>
      </c>
      <c r="D54" s="215"/>
      <c r="E54" s="216">
        <f>IF(AND(selection!$B$33="All malignant (excl NMSC)"),SUMIFS(datax!F:F,datax!D:D,1,datax!B:B,$A54),IF(AND(selection!$B$33&lt;&gt;"All malignant (excl NMSC)"),SUMIFS(datax!F:F,datax!D:D,1,datax!A:A,selection!$B$33,datax!B:B,$A54),IF(AND(selection!$B$33&lt;&gt;"All malignant (excl NMSC)"),SUMIFS(datax!F:F,datax!D:D,1,datax!A:A,selection!$B$33,datax!B:B,$A54),SUMIFS(datax!F:F,datax!D:D,1,datax!B:B,$A54))))</f>
        <v>9028</v>
      </c>
      <c r="F54" s="218">
        <f>IF(E54=0,"",IFERROR(E54/$N54*100,""))</f>
        <v>28.260189069054032</v>
      </c>
      <c r="G54" s="219"/>
      <c r="H54" s="216">
        <f>IF(AND(selection!$B$33="All malignant (excl NMSC)"),SUMIFS(datax!F:F,datax!E:E,1,datax!B:B,$A54),IF(AND(selection!$B$33&lt;&gt;"All malignant (excl NMSC)"),SUMIFS(datax!F:F,datax!E:E,1,datax!A:A,selection!$B$33,datax!B:B,$A54),IF(AND(selection!$B$33&lt;&gt;"All malignant (excl NMSC)"),SUMIFS(datax!F:F,datax!E:E,1,datax!A:A,selection!$B$33,datax!B:B,$A54),SUMIFS(datax!F:F,datax!E:E,1,datax!B:B,$A54))))</f>
        <v>10649</v>
      </c>
      <c r="I54" s="218">
        <f>IF(H54=0,"",IFERROR(H54/$O54*100,""))</f>
        <v>42.841050810636844</v>
      </c>
      <c r="J54" s="219"/>
      <c r="K54" s="216">
        <f>IF(AND(selection!$B$33="All malignant (excl NMSC)"),SUMIFS(datax!F:F,datax!C:C,1,datax!B:B,$A54),IF(AND(selection!$B$33&lt;&gt;"All malignant (excl NMSC)"),SUMIFS(datax!F:F,datax!C:C,1,datax!A:A,selection!$B$33,datax!B:B,$A54),IF(AND(selection!$B$33&lt;&gt;"All malignant (excl NMSC)"),SUMIFS(datax!F:F,datax!C:C,1,datax!A:A,selection!$B$33,datax!B:B,$A54),SUMIFS(datax!F:F,datax!C:C,1,datax!B:B,$A54))))</f>
        <v>8693</v>
      </c>
      <c r="L54" s="218">
        <f>IF(K54=0,"",IFERROR(K54/$N54*100,""))</f>
        <v>27.211544481312217</v>
      </c>
      <c r="M54" s="218"/>
      <c r="N54" s="220">
        <f>IF(AND(selection!$B$33="All malignant (excl NMSC)"),SUMIFS(datax!F:F,datax!B:B,$A54),IF(AND(selection!$B$33&lt;&gt;"All malignant (excl NMSC)"),SUMIFS(datax!F:F,datax!A:A,selection!$B$33,datax!B:B,$A54),IF(AND(selection!$B$33&lt;&gt;"All malignant (excl NMSC)"),SUMIFS(datax!F:F,datax!A:A,selection!$B$33,datax!B:B,$A54),SUMIFS(datax!F:F,datax!B:B,$A54))))</f>
        <v>31946</v>
      </c>
      <c r="O54" s="220">
        <f>IF(AND(selection!$B$33="All malignant (excl NMSC)"),SUMIFS(datax!F:F,datax!B:B,$A54,datax!A:A,"&lt;&gt;Other"),IF(AND(selection!$B$33&lt;&gt;"All malignant (excl NMSC)"),SUMIFS(datax!F:F,datax!A:A,selection!$B$33,datax!B:B,$A54),IF(AND(selection!$B$33&lt;&gt;"All malignant (excl NMSC)"),SUMIFS(datax!F:F,datax!A:A,selection!$B$33,datax!B:B,$A54),SUMIFS(datax!F:F,datax!B:B,$A54,datax!A:A,"&lt;&gt;Other"))))</f>
        <v>24857</v>
      </c>
      <c r="Q54" s="10"/>
      <c r="R54" s="10"/>
      <c r="S54" s="10"/>
      <c r="T54" s="10"/>
    </row>
    <row r="55" spans="1:20" s="36" customFormat="1" ht="27.75" customHeight="1" x14ac:dyDescent="0.3">
      <c r="A55" s="73"/>
      <c r="B55" s="214"/>
      <c r="C55" s="215"/>
      <c r="D55" s="215"/>
      <c r="E55" s="217"/>
      <c r="F55" s="75">
        <f>IFERROR(IF(OR(F54="",E54=0),"",ROUND((2*E54+1.96^2-(1.96*SQRT((1.96^2+4*E54*(1-(F54/100))))))/(2*($N54+(1.96^2))),3))*100,"")</f>
        <v>27.800000000000004</v>
      </c>
      <c r="G55" s="76">
        <f>IFERROR(IF(OR(F54="",E54=0),"",ROUND((2*E54+1.96^2+(1.96*SQRT((1.96^2+4*E54*(1-(F54/100))))))/(2*($N54+(1.96^2))),3))*100,"")</f>
        <v>28.799999999999997</v>
      </c>
      <c r="H55" s="217"/>
      <c r="I55" s="75">
        <f>IFERROR(IF(OR(I54="",H54=0),"",ROUND((2*H54+1.96^2-(1.96*SQRT((1.96^2+4*H54*(1-(I54/100))))))/(2*($O54+(1.96^2))),3))*100,"")</f>
        <v>42.199999999999996</v>
      </c>
      <c r="J55" s="75">
        <f>IFERROR(IF(OR(I54="",H54=0),"",ROUND((2*H54+1.96^2+(1.96*SQRT((1.96^2+4*H54*(1-(I54/100))))))/(2*($O54+(1.96^2))),3))*100,"")</f>
        <v>43.5</v>
      </c>
      <c r="K55" s="217"/>
      <c r="L55" s="75">
        <f>IFERROR(IF(OR(L54="",K54=0),"",ROUND((2*K54+1.96^2-(1.96*SQRT((1.96^2+4*K54*(1-(L54/100))))))/(2*($N54+(1.96^2))),3))*100,"")</f>
        <v>26.700000000000003</v>
      </c>
      <c r="M55" s="75">
        <f>IFERROR(IF(OR(L54="",K54=0),"",ROUND((2*K54+1.96^2+(1.96*SQRT((1.96^2+4*K54*(1-(L54/100))))))/(2*($N54+(1.96^2))),3))*100,"")</f>
        <v>27.700000000000003</v>
      </c>
      <c r="N55" s="221"/>
      <c r="O55" s="221"/>
      <c r="Q55" s="10"/>
      <c r="R55" s="10"/>
      <c r="S55" s="10"/>
      <c r="T55" s="10"/>
    </row>
    <row r="56" spans="1:20" s="36" customFormat="1" ht="27.75" customHeight="1" x14ac:dyDescent="0.3">
      <c r="A56" s="73" t="s">
        <v>216</v>
      </c>
      <c r="B56" s="185" t="s">
        <v>203</v>
      </c>
      <c r="C56" s="223" t="s">
        <v>177</v>
      </c>
      <c r="D56" s="223"/>
      <c r="E56" s="224">
        <f>IF(AND(selection!$B$33="All malignant (excl NMSC)"),SUMIFS(datax!F:F,datax!D:D,1,datax!B:B,$A56),IF(AND(selection!$B$33&lt;&gt;"All malignant (excl NMSC)"),SUMIFS(datax!F:F,datax!D:D,1,datax!A:A,selection!$B$33,datax!B:B,$A56),IF(AND(selection!$B$33&lt;&gt;"All malignant (excl NMSC)"),SUMIFS(datax!F:F,datax!D:D,1,datax!A:A,selection!$B$33,datax!B:B,$A56),SUMIFS(datax!F:F,datax!D:D,1,datax!B:B,$A56))))</f>
        <v>9148</v>
      </c>
      <c r="F56" s="225">
        <f>IF(E56=0,"",IFERROR(E56/$N56*100,""))</f>
        <v>29.978699000491559</v>
      </c>
      <c r="G56" s="226"/>
      <c r="H56" s="224">
        <f>IF(AND(selection!$B$33="All malignant (excl NMSC)"),SUMIFS(datax!F:F,datax!E:E,1,datax!B:B,$A56),IF(AND(selection!$B$33&lt;&gt;"All malignant (excl NMSC)"),SUMIFS(datax!F:F,datax!E:E,1,datax!A:A,selection!$B$33,datax!B:B,$A56),IF(AND(selection!$B$33&lt;&gt;"All malignant (excl NMSC)"),SUMIFS(datax!F:F,datax!E:E,1,datax!A:A,selection!$B$33,datax!B:B,$A56),SUMIFS(datax!F:F,datax!E:E,1,datax!B:B,$A56))))</f>
        <v>10350</v>
      </c>
      <c r="I56" s="218">
        <f>IF(H56=0,"",IFERROR(H56/$O56*100,""))</f>
        <v>44.112006137322595</v>
      </c>
      <c r="J56" s="219"/>
      <c r="K56" s="224">
        <f>IF(AND(selection!$B$33="All malignant (excl NMSC)"),SUMIFS(datax!F:F,datax!C:C,1,datax!B:B,$A56),IF(AND(selection!$B$33&lt;&gt;"All malignant (excl NMSC)"),SUMIFS(datax!F:F,datax!C:C,1,datax!A:A,selection!$B$33,datax!B:B,$A56),IF(AND(selection!$B$33&lt;&gt;"All malignant (excl NMSC)"),SUMIFS(datax!F:F,datax!C:C,1,datax!A:A,selection!$B$33,datax!B:B,$A56),SUMIFS(datax!F:F,datax!C:C,1,datax!B:B,$A56))))</f>
        <v>8211</v>
      </c>
      <c r="L56" s="225">
        <f>IF(K56=0,"",IFERROR(K56/$N56*100,""))</f>
        <v>26.908077994428968</v>
      </c>
      <c r="M56" s="225"/>
      <c r="N56" s="227">
        <f>IF(AND(selection!$B$33="All malignant (excl NMSC)"),SUMIFS(datax!F:F,datax!B:B,$A56),IF(AND(selection!$B$33&lt;&gt;"All malignant (excl NMSC)"),SUMIFS(datax!F:F,datax!A:A,selection!$B$33,datax!B:B,$A56),IF(AND(selection!$B$33&lt;&gt;"All malignant (excl NMSC)"),SUMIFS(datax!F:F,datax!A:A,selection!$B$33,datax!B:B,$A56),SUMIFS(datax!F:F,datax!B:B,$A56))))</f>
        <v>30515</v>
      </c>
      <c r="O56" s="227">
        <f>IF(AND(selection!$B$33="All malignant (excl NMSC)"),SUMIFS(datax!F:F,datax!B:B,$A56,datax!A:A,"&lt;&gt;Other"),IF(AND(selection!$B$33&lt;&gt;"All malignant (excl NMSC)"),SUMIFS(datax!F:F,datax!A:A,selection!$B$33,datax!B:B,$A56),IF(AND(selection!$B$33&lt;&gt;"All malignant (excl NMSC)"),SUMIFS(datax!F:F,datax!A:A,selection!$B$33,datax!B:B,$A56),SUMIFS(datax!F:F,datax!B:B,$A56,datax!A:A,"&lt;&gt;Other"))))</f>
        <v>23463</v>
      </c>
      <c r="Q56" s="10"/>
      <c r="R56" s="10"/>
      <c r="S56" s="10"/>
      <c r="T56" s="10"/>
    </row>
    <row r="57" spans="1:20" s="36" customFormat="1" ht="27.75" customHeight="1" x14ac:dyDescent="0.3">
      <c r="A57" s="73"/>
      <c r="B57" s="214"/>
      <c r="C57" s="215"/>
      <c r="D57" s="215"/>
      <c r="E57" s="217"/>
      <c r="F57" s="75">
        <f>IFERROR(IF(OR(F56="",E56=0),"",ROUND((2*E56+1.96^2-(1.96*SQRT((1.96^2+4*E56*(1-(F56/100))))))/(2*($N56+(1.96^2))),3))*100,"")</f>
        <v>29.5</v>
      </c>
      <c r="G57" s="76">
        <f>IFERROR(IF(OR(F56="",E56=0),"",ROUND((2*E56+1.96^2+(1.96*SQRT((1.96^2+4*E56*(1-(F56/100))))))/(2*($N56+(1.96^2))),3))*100,"")</f>
        <v>30.5</v>
      </c>
      <c r="H57" s="217"/>
      <c r="I57" s="75">
        <f>IFERROR(IF(OR(I56="",H56=0),"",ROUND((2*H56+1.96^2-(1.96*SQRT((1.96^2+4*H56*(1-(I56/100))))))/(2*($O56+(1.96^2))),3))*100,"")</f>
        <v>43.5</v>
      </c>
      <c r="J57" s="75">
        <f>IFERROR(IF(OR(I56="",H56=0),"",ROUND((2*H56+1.96^2+(1.96*SQRT((1.96^2+4*H56*(1-(I56/100))))))/(2*($O56+(1.96^2))),3))*100,"")</f>
        <v>44.7</v>
      </c>
      <c r="K57" s="217"/>
      <c r="L57" s="75">
        <f>IFERROR(IF(OR(L56="",K56=0),"",ROUND((2*K56+1.96^2-(1.96*SQRT((1.96^2+4*K56*(1-(L56/100))))))/(2*($N56+(1.96^2))),3))*100,"")</f>
        <v>26.400000000000002</v>
      </c>
      <c r="M57" s="75">
        <f>IFERROR(IF(OR(L56="",K56=0),"",ROUND((2*K56+1.96^2+(1.96*SQRT((1.96^2+4*K56*(1-(L56/100))))))/(2*($N56+(1.96^2))),3))*100,"")</f>
        <v>27.400000000000002</v>
      </c>
      <c r="N57" s="221"/>
      <c r="O57" s="221"/>
      <c r="Q57" s="10"/>
      <c r="R57" s="10"/>
      <c r="S57" s="10"/>
      <c r="T57" s="10"/>
    </row>
    <row r="58" spans="1:20" s="36" customFormat="1" ht="27.75" customHeight="1" x14ac:dyDescent="0.3">
      <c r="A58" s="73" t="s">
        <v>207</v>
      </c>
      <c r="B58" s="222" t="s">
        <v>204</v>
      </c>
      <c r="C58" s="215" t="s">
        <v>207</v>
      </c>
      <c r="D58" s="215"/>
      <c r="E58" s="216">
        <f>IF(AND(selection!$B$33="All malignant (excl NMSC)"),SUMIFS(datax!F:F,datax!D:D,1,datax!B:B,$A58),IF(AND(selection!$B$33&lt;&gt;"All malignant (excl NMSC)"),SUMIFS(datax!F:F,datax!D:D,1,datax!A:A,selection!$B$33,datax!B:B,$A58),IF(AND(selection!$B$33&lt;&gt;"All malignant (excl NMSC)"),SUMIFS(datax!F:F,datax!D:D,1,datax!A:A,selection!$B$33,datax!B:B,$A58),SUMIFS(datax!F:F,datax!D:D,1,datax!B:B,$A58))))</f>
        <v>12833</v>
      </c>
      <c r="F58" s="218">
        <f>IF(E58=0,"",IFERROR(E58/$N58*100,""))</f>
        <v>29.012931814071262</v>
      </c>
      <c r="G58" s="219"/>
      <c r="H58" s="216">
        <f>IF(AND(selection!$B$33="All malignant (excl NMSC)"),SUMIFS(datax!F:F,datax!E:E,1,datax!B:B,$A58),IF(AND(selection!$B$33&lt;&gt;"All malignant (excl NMSC)"),SUMIFS(datax!F:F,datax!E:E,1,datax!A:A,selection!$B$33,datax!B:B,$A58),IF(AND(selection!$B$33&lt;&gt;"All malignant (excl NMSC)"),SUMIFS(datax!F:F,datax!E:E,1,datax!A:A,selection!$B$33,datax!B:B,$A58),SUMIFS(datax!F:F,datax!E:E,1,datax!B:B,$A58))))</f>
        <v>14964</v>
      </c>
      <c r="I58" s="218">
        <f>IF(H58=0,"",IFERROR(H58/$O58*100,""))</f>
        <v>43.077986009154507</v>
      </c>
      <c r="J58" s="219"/>
      <c r="K58" s="216">
        <f>IF(AND(selection!$B$33="All malignant (excl NMSC)"),SUMIFS(datax!F:F,datax!C:C,1,datax!B:B,$A58),IF(AND(selection!$B$33&lt;&gt;"All malignant (excl NMSC)"),SUMIFS(datax!F:F,datax!C:C,1,datax!A:A,selection!$B$33,datax!B:B,$A58),IF(AND(selection!$B$33&lt;&gt;"All malignant (excl NMSC)"),SUMIFS(datax!F:F,datax!C:C,1,datax!A:A,selection!$B$33,datax!B:B,$A58),SUMIFS(datax!F:F,datax!C:C,1,datax!B:B,$A58))))</f>
        <v>12900</v>
      </c>
      <c r="L58" s="218">
        <f>IF(K58=0,"",IFERROR(K58/$N58*100,""))</f>
        <v>29.164405860010849</v>
      </c>
      <c r="M58" s="218"/>
      <c r="N58" s="220">
        <f>IF(AND(selection!$B$33="All malignant (excl NMSC)"),SUMIFS(datax!F:F,datax!B:B,$A58),IF(AND(selection!$B$33&lt;&gt;"All malignant (excl NMSC)"),SUMIFS(datax!F:F,datax!A:A,selection!$B$33,datax!B:B,$A58),IF(AND(selection!$B$33&lt;&gt;"All malignant (excl NMSC)"),SUMIFS(datax!F:F,datax!A:A,selection!$B$33,datax!B:B,$A58),SUMIFS(datax!F:F,datax!B:B,$A58))))</f>
        <v>44232</v>
      </c>
      <c r="O58" s="220">
        <f>IF(AND(selection!$B$33="All malignant (excl NMSC)"),SUMIFS(datax!F:F,datax!B:B,$A58,datax!A:A,"&lt;&gt;Other"),IF(AND(selection!$B$33&lt;&gt;"All malignant (excl NMSC)"),SUMIFS(datax!F:F,datax!A:A,selection!$B$33,datax!B:B,$A58),IF(AND(selection!$B$33&lt;&gt;"All malignant (excl NMSC)"),SUMIFS(datax!F:F,datax!A:A,selection!$B$33,datax!B:B,$A58),SUMIFS(datax!F:F,datax!B:B,$A58,datax!A:A,"&lt;&gt;Other"))))</f>
        <v>34737</v>
      </c>
      <c r="Q58" s="10"/>
      <c r="R58" s="10"/>
      <c r="S58" s="10"/>
      <c r="T58" s="10"/>
    </row>
    <row r="59" spans="1:20" s="36" customFormat="1" ht="27.75" customHeight="1" x14ac:dyDescent="0.3">
      <c r="A59" s="73"/>
      <c r="B59" s="214"/>
      <c r="C59" s="215"/>
      <c r="D59" s="215"/>
      <c r="E59" s="217"/>
      <c r="F59" s="75">
        <f>IFERROR(IF(OR(F58="",E58=0),"",ROUND((2*E58+1.96^2-(1.96*SQRT((1.96^2+4*E58*(1-(F58/100))))))/(2*($N58+(1.96^2))),3))*100,"")</f>
        <v>28.599999999999998</v>
      </c>
      <c r="G59" s="76">
        <f>IFERROR(IF(OR(F58="",E58=0),"",ROUND((2*E58+1.96^2+(1.96*SQRT((1.96^2+4*E58*(1-(F58/100))))))/(2*($N58+(1.96^2))),3))*100,"")</f>
        <v>29.4</v>
      </c>
      <c r="H59" s="217"/>
      <c r="I59" s="75">
        <f>IFERROR(IF(OR(I58="",H58=0),"",ROUND((2*H58+1.96^2-(1.96*SQRT((1.96^2+4*H58*(1-(I58/100))))))/(2*($O58+(1.96^2))),3))*100,"")</f>
        <v>42.6</v>
      </c>
      <c r="J59" s="75">
        <f>IFERROR(IF(OR(I58="",H58=0),"",ROUND((2*H58+1.96^2+(1.96*SQRT((1.96^2+4*H58*(1-(I58/100))))))/(2*($O58+(1.96^2))),3))*100,"")</f>
        <v>43.6</v>
      </c>
      <c r="K59" s="217"/>
      <c r="L59" s="75">
        <f>IFERROR(IF(OR(L58="",K58=0),"",ROUND((2*K58+1.96^2-(1.96*SQRT((1.96^2+4*K58*(1-(L58/100))))))/(2*($N58+(1.96^2))),3))*100,"")</f>
        <v>28.7</v>
      </c>
      <c r="M59" s="75">
        <f>IFERROR(IF(OR(L58="",K58=0),"",ROUND((2*K58+1.96^2+(1.96*SQRT((1.96^2+4*K58*(1-(L58/100))))))/(2*($N58+(1.96^2))),3))*100,"")</f>
        <v>29.599999999999998</v>
      </c>
      <c r="N59" s="221"/>
      <c r="O59" s="221"/>
      <c r="Q59" s="10"/>
      <c r="R59" s="10"/>
      <c r="S59" s="10"/>
      <c r="T59" s="10"/>
    </row>
    <row r="60" spans="1:20" s="36" customFormat="1" ht="27.75" customHeight="1" x14ac:dyDescent="0.3">
      <c r="A60" s="73" t="s">
        <v>303</v>
      </c>
      <c r="B60" s="222" t="s">
        <v>205</v>
      </c>
      <c r="C60" s="215" t="s">
        <v>208</v>
      </c>
      <c r="D60" s="215"/>
      <c r="E60" s="216">
        <f>IF(AND(selection!$B$33="All malignant (excl NMSC)"),SUMIFS(datax!F:F,datax!D:D,1,datax!B:B,$A60),IF(AND(selection!$B$33&lt;&gt;"All malignant (excl NMSC)"),SUMIFS(datax!F:F,datax!D:D,1,datax!A:A,selection!$B$33,datax!B:B,$A60),IF(AND(selection!$B$33&lt;&gt;"All malignant (excl NMSC)"),SUMIFS(datax!F:F,datax!D:D,1,datax!A:A,selection!$B$33,datax!B:B,$A60),SUMIFS(datax!F:F,datax!D:D,1,datax!B:B,$A60))))</f>
        <v>11752</v>
      </c>
      <c r="F60" s="218">
        <f>IF(E60=0,"",IFERROR(E60/$N60*100,""))</f>
        <v>32.097012071885075</v>
      </c>
      <c r="G60" s="219"/>
      <c r="H60" s="216">
        <f>IF(AND(selection!$B$33="All malignant (excl NMSC)"),SUMIFS(datax!F:F,datax!E:E,1,datax!B:B,$A60),IF(AND(selection!$B$33&lt;&gt;"All malignant (excl NMSC)"),SUMIFS(datax!F:F,datax!E:E,1,datax!A:A,selection!$B$33,datax!B:B,$A60),IF(AND(selection!$B$33&lt;&gt;"All malignant (excl NMSC)"),SUMIFS(datax!F:F,datax!E:E,1,datax!A:A,selection!$B$33,datax!B:B,$A60),SUMIFS(datax!F:F,datax!E:E,1,datax!B:B,$A60))))</f>
        <v>12644</v>
      </c>
      <c r="I60" s="218">
        <f>IF(H60=0,"",IFERROR(H60/$O60*100,""))</f>
        <v>45.444416489954357</v>
      </c>
      <c r="J60" s="219"/>
      <c r="K60" s="216">
        <f>IF(AND(selection!$B$33="All malignant (excl NMSC)"),SUMIFS(datax!F:F,datax!C:C,1,datax!B:B,$A60),IF(AND(selection!$B$33&lt;&gt;"All malignant (excl NMSC)"),SUMIFS(datax!F:F,datax!C:C,1,datax!A:A,selection!$B$33,datax!B:B,$A60),IF(AND(selection!$B$33&lt;&gt;"All malignant (excl NMSC)"),SUMIFS(datax!F:F,datax!C:C,1,datax!A:A,selection!$B$33,datax!B:B,$A60),SUMIFS(datax!F:F,datax!C:C,1,datax!B:B,$A60))))</f>
        <v>10191</v>
      </c>
      <c r="L60" s="218">
        <f>IF(K60=0,"",IFERROR(K60/$N60*100,""))</f>
        <v>27.833615556890805</v>
      </c>
      <c r="M60" s="218"/>
      <c r="N60" s="220">
        <f>IF(AND(selection!$B$33="All malignant (excl NMSC)"),SUMIFS(datax!F:F,datax!B:B,$A60),IF(AND(selection!$B$33&lt;&gt;"All malignant (excl NMSC)"),SUMIFS(datax!F:F,datax!A:A,selection!$B$33,datax!B:B,$A60),IF(AND(selection!$B$33&lt;&gt;"All malignant (excl NMSC)"),SUMIFS(datax!F:F,datax!A:A,selection!$B$33,datax!B:B,$A60),SUMIFS(datax!F:F,datax!B:B,$A60))))</f>
        <v>36614</v>
      </c>
      <c r="O60" s="220">
        <f>IF(AND(selection!$B$33="All malignant (excl NMSC)"),SUMIFS(datax!F:F,datax!B:B,$A60,datax!A:A,"&lt;&gt;Other"),IF(AND(selection!$B$33&lt;&gt;"All malignant (excl NMSC)"),SUMIFS(datax!F:F,datax!A:A,selection!$B$33,datax!B:B,$A60),IF(AND(selection!$B$33&lt;&gt;"All malignant (excl NMSC)"),SUMIFS(datax!F:F,datax!A:A,selection!$B$33,datax!B:B,$A60),SUMIFS(datax!F:F,datax!B:B,$A60,datax!A:A,"&lt;&gt;Other"))))</f>
        <v>27823</v>
      </c>
      <c r="Q60" s="10"/>
      <c r="R60" s="10"/>
      <c r="S60" s="10"/>
      <c r="T60" s="10"/>
    </row>
    <row r="61" spans="1:20" s="36" customFormat="1" ht="27.75" customHeight="1" x14ac:dyDescent="0.3">
      <c r="A61" s="73"/>
      <c r="B61" s="214"/>
      <c r="C61" s="215"/>
      <c r="D61" s="215"/>
      <c r="E61" s="217"/>
      <c r="F61" s="75">
        <f>IFERROR(IF(OR(F60="",E60=0),"",ROUND((2*E60+1.96^2-(1.96*SQRT((1.96^2+4*E60*(1-(F60/100))))))/(2*($N60+(1.96^2))),3))*100,"")</f>
        <v>31.6</v>
      </c>
      <c r="G61" s="76">
        <f>IFERROR(IF(OR(F60="",E60=0),"",ROUND((2*E60+1.96^2+(1.96*SQRT((1.96^2+4*E60*(1-(F60/100))))))/(2*($N60+(1.96^2))),3))*100,"")</f>
        <v>32.6</v>
      </c>
      <c r="H61" s="217"/>
      <c r="I61" s="75">
        <f>IFERROR(IF(OR(I60="",H60=0),"",ROUND((2*H60+1.96^2-(1.96*SQRT((1.96^2+4*H60*(1-(I60/100))))))/(2*($O60+(1.96^2))),3))*100,"")</f>
        <v>44.9</v>
      </c>
      <c r="J61" s="75">
        <f>IFERROR(IF(OR(I60="",H60=0),"",ROUND((2*H60+1.96^2+(1.96*SQRT((1.96^2+4*H60*(1-(I60/100))))))/(2*($O60+(1.96^2))),3))*100,"")</f>
        <v>46</v>
      </c>
      <c r="K61" s="217"/>
      <c r="L61" s="75">
        <f>IFERROR(IF(OR(L60="",K60=0),"",ROUND((2*K60+1.96^2-(1.96*SQRT((1.96^2+4*K60*(1-(L60/100))))))/(2*($N60+(1.96^2))),3))*100,"")</f>
        <v>27.400000000000002</v>
      </c>
      <c r="M61" s="75">
        <f>IFERROR(IF(OR(L60="",K60=0),"",ROUND((2*K60+1.96^2+(1.96*SQRT((1.96^2+4*K60*(1-(L60/100))))))/(2*($N60+(1.96^2))),3))*100,"")</f>
        <v>28.299999999999997</v>
      </c>
      <c r="N61" s="221"/>
      <c r="O61" s="221"/>
      <c r="Q61" s="10"/>
      <c r="R61" s="10"/>
      <c r="S61" s="10"/>
      <c r="T61" s="10"/>
    </row>
    <row r="62" spans="1:20" s="36" customFormat="1" ht="27.75" customHeight="1" x14ac:dyDescent="0.3">
      <c r="A62" s="73" t="s">
        <v>304</v>
      </c>
      <c r="B62" s="222" t="s">
        <v>206</v>
      </c>
      <c r="C62" s="215" t="s">
        <v>209</v>
      </c>
      <c r="D62" s="215"/>
      <c r="E62" s="216">
        <f>IF(AND(selection!$B$33="All malignant (excl NMSC)"),SUMIFS(datax!F:F,datax!D:D,1,datax!B:B,$A62),IF(AND(selection!$B$33&lt;&gt;"All malignant (excl NMSC)"),SUMIFS(datax!F:F,datax!D:D,1,datax!A:A,selection!$B$33,datax!B:B,$A62),IF(AND(selection!$B$33&lt;&gt;"All malignant (excl NMSC)"),SUMIFS(datax!F:F,datax!D:D,1,datax!A:A,selection!$B$33,datax!B:B,$A62),SUMIFS(datax!F:F,datax!D:D,1,datax!B:B,$A62))))</f>
        <v>13417</v>
      </c>
      <c r="F62" s="218">
        <f>IF(E62=0,"",IFERROR(E62/$N62*100,""))</f>
        <v>30.814634482441839</v>
      </c>
      <c r="G62" s="219"/>
      <c r="H62" s="216">
        <f>IF(AND(selection!$B$33="All malignant (excl NMSC)"),SUMIFS(datax!F:F,datax!E:E,1,datax!B:B,$A62),IF(AND(selection!$B$33&lt;&gt;"All malignant (excl NMSC)"),SUMIFS(datax!F:F,datax!E:E,1,datax!A:A,selection!$B$33,datax!B:B,$A62),IF(AND(selection!$B$33&lt;&gt;"All malignant (excl NMSC)"),SUMIFS(datax!F:F,datax!E:E,1,datax!A:A,selection!$B$33,datax!B:B,$A62),SUMIFS(datax!F:F,datax!E:E,1,datax!B:B,$A62))))</f>
        <v>14724</v>
      </c>
      <c r="I62" s="218">
        <f>IF(H62=0,"",IFERROR(H62/$O62*100,""))</f>
        <v>44.688600218526162</v>
      </c>
      <c r="J62" s="219"/>
      <c r="K62" s="216">
        <f>IF(AND(selection!$B$33="All malignant (excl NMSC)"),SUMIFS(datax!F:F,datax!C:C,1,datax!B:B,$A62),IF(AND(selection!$B$33&lt;&gt;"All malignant (excl NMSC)"),SUMIFS(datax!F:F,datax!C:C,1,datax!A:A,selection!$B$33,datax!B:B,$A62),IF(AND(selection!$B$33&lt;&gt;"All malignant (excl NMSC)"),SUMIFS(datax!F:F,datax!C:C,1,datax!A:A,selection!$B$33,datax!B:B,$A62),SUMIFS(datax!F:F,datax!C:C,1,datax!B:B,$A62))))</f>
        <v>11911</v>
      </c>
      <c r="L62" s="218">
        <f>IF(K62=0,"",IFERROR(K62/$N62*100,""))</f>
        <v>27.35582554374038</v>
      </c>
      <c r="M62" s="218"/>
      <c r="N62" s="220">
        <f>IF(AND(selection!$B$33="All malignant (excl NMSC)"),SUMIFS(datax!F:F,datax!B:B,$A62),IF(AND(selection!$B$33&lt;&gt;"All malignant (excl NMSC)"),SUMIFS(datax!F:F,datax!A:A,selection!$B$33,datax!B:B,$A62),IF(AND(selection!$B$33&lt;&gt;"All malignant (excl NMSC)"),SUMIFS(datax!F:F,datax!A:A,selection!$B$33,datax!B:B,$A62),SUMIFS(datax!F:F,datax!B:B,$A62))))</f>
        <v>43541</v>
      </c>
      <c r="O62" s="220">
        <f>IF(AND(selection!$B$33="All malignant (excl NMSC)"),SUMIFS(datax!F:F,datax!B:B,$A62,datax!A:A,"&lt;&gt;Other"),IF(AND(selection!$B$33&lt;&gt;"All malignant (excl NMSC)"),SUMIFS(datax!F:F,datax!A:A,selection!$B$33,datax!B:B,$A62),IF(AND(selection!$B$33&lt;&gt;"All malignant (excl NMSC)"),SUMIFS(datax!F:F,datax!A:A,selection!$B$33,datax!B:B,$A62),SUMIFS(datax!F:F,datax!B:B,$A62,datax!A:A,"&lt;&gt;Other"))))</f>
        <v>32948</v>
      </c>
      <c r="Q62" s="10"/>
      <c r="R62" s="10"/>
      <c r="S62" s="10"/>
      <c r="T62" s="10"/>
    </row>
    <row r="63" spans="1:20" s="36" customFormat="1" ht="27.75" customHeight="1" x14ac:dyDescent="0.3">
      <c r="A63" s="73"/>
      <c r="B63" s="214"/>
      <c r="C63" s="215"/>
      <c r="D63" s="215"/>
      <c r="E63" s="217"/>
      <c r="F63" s="75">
        <f>IFERROR(IF(OR(F62="",E62=0),"",ROUND((2*E62+1.96^2-(1.96*SQRT((1.96^2+4*E62*(1-(F62/100))))))/(2*($N62+(1.96^2))),3))*100,"")</f>
        <v>30.4</v>
      </c>
      <c r="G63" s="76">
        <f>IFERROR(IF(OR(F62="",E62=0),"",ROUND((2*E62+1.96^2+(1.96*SQRT((1.96^2+4*E62*(1-(F62/100))))))/(2*($N62+(1.96^2))),3))*100,"")</f>
        <v>31.3</v>
      </c>
      <c r="H63" s="217"/>
      <c r="I63" s="75">
        <f>IFERROR(IF(OR(I62="",H62=0),"",ROUND((2*H62+1.96^2-(1.96*SQRT((1.96^2+4*H62*(1-(I62/100))))))/(2*($O62+(1.96^2))),3))*100,"")</f>
        <v>44.2</v>
      </c>
      <c r="J63" s="75">
        <f>IFERROR(IF(OR(I62="",H62=0),"",ROUND((2*H62+1.96^2+(1.96*SQRT((1.96^2+4*H62*(1-(I62/100))))))/(2*($O62+(1.96^2))),3))*100,"")</f>
        <v>45.2</v>
      </c>
      <c r="K63" s="217"/>
      <c r="L63" s="75">
        <f>IFERROR(IF(OR(L62="",K62=0),"",ROUND((2*K62+1.96^2-(1.96*SQRT((1.96^2+4*K62*(1-(L62/100))))))/(2*($N62+(1.96^2))),3))*100,"")</f>
        <v>26.900000000000002</v>
      </c>
      <c r="M63" s="75">
        <f>IFERROR(IF(OR(L62="",K62=0),"",ROUND((2*K62+1.96^2+(1.96*SQRT((1.96^2+4*K62*(1-(L62/100))))))/(2*($N62+(1.96^2))),3))*100,"")</f>
        <v>27.800000000000004</v>
      </c>
      <c r="N63" s="221"/>
      <c r="O63" s="221"/>
      <c r="Q63" s="10"/>
      <c r="R63" s="10"/>
      <c r="S63" s="10"/>
      <c r="T63" s="10"/>
    </row>
    <row r="64" spans="1:20" s="36" customFormat="1" ht="27.75" customHeight="1" x14ac:dyDescent="0.3">
      <c r="A64" s="73" t="s">
        <v>219</v>
      </c>
      <c r="B64" s="222" t="s">
        <v>202</v>
      </c>
      <c r="C64" s="215" t="s">
        <v>178</v>
      </c>
      <c r="D64" s="215"/>
      <c r="E64" s="216">
        <f>IF(AND(selection!$B$33="All malignant (excl NMSC)"),SUMIFS(datax!F:F,datax!D:D,1,datax!B:B,$A64),IF(AND(selection!$B$33&lt;&gt;"All malignant (excl NMSC)"),SUMIFS(datax!F:F,datax!D:D,1,datax!A:A,selection!$B$33,datax!B:B,$A64),IF(AND(selection!$B$33&lt;&gt;"All malignant (excl NMSC)"),SUMIFS(datax!F:F,datax!D:D,1,datax!A:A,selection!$B$33,datax!B:B,$A64),SUMIFS(datax!F:F,datax!D:D,1,datax!B:B,$A64))))</f>
        <v>16159</v>
      </c>
      <c r="F64" s="218">
        <f>IF(E64=0,"",IFERROR(E64/$N64*100,""))</f>
        <v>27.599105023143007</v>
      </c>
      <c r="G64" s="219"/>
      <c r="H64" s="216">
        <f>IF(AND(selection!$B$33="All malignant (excl NMSC)"),SUMIFS(datax!F:F,datax!E:E,1,datax!B:B,$A64),IF(AND(selection!$B$33&lt;&gt;"All malignant (excl NMSC)"),SUMIFS(datax!F:F,datax!E:E,1,datax!A:A,selection!$B$33,datax!B:B,$A64),IF(AND(selection!$B$33&lt;&gt;"All malignant (excl NMSC)"),SUMIFS(datax!F:F,datax!E:E,1,datax!A:A,selection!$B$33,datax!B:B,$A64),SUMIFS(datax!F:F,datax!E:E,1,datax!B:B,$A64))))</f>
        <v>20008</v>
      </c>
      <c r="I64" s="218">
        <f>IF(H64=0,"",IFERROR(H64/$O64*100,""))</f>
        <v>44.088935898283424</v>
      </c>
      <c r="J64" s="219"/>
      <c r="K64" s="216">
        <f>IF(AND(selection!$B$33="All malignant (excl NMSC)"),SUMIFS(datax!F:F,datax!C:C,1,datax!B:B,$A64),IF(AND(selection!$B$33&lt;&gt;"All malignant (excl NMSC)"),SUMIFS(datax!F:F,datax!C:C,1,datax!A:A,selection!$B$33,datax!B:B,$A64),IF(AND(selection!$B$33&lt;&gt;"All malignant (excl NMSC)"),SUMIFS(datax!F:F,datax!C:C,1,datax!A:A,selection!$B$33,datax!B:B,$A64),SUMIFS(datax!F:F,datax!C:C,1,datax!B:B,$A64))))</f>
        <v>16196</v>
      </c>
      <c r="L64" s="218">
        <f>IF(K64=0,"",IFERROR(K64/$N64*100,""))</f>
        <v>27.662299953884776</v>
      </c>
      <c r="M64" s="218"/>
      <c r="N64" s="220">
        <f>IF(AND(selection!$B$33="All malignant (excl NMSC)"),SUMIFS(datax!F:F,datax!B:B,$A64),IF(AND(selection!$B$33&lt;&gt;"All malignant (excl NMSC)"),SUMIFS(datax!F:F,datax!A:A,selection!$B$33,datax!B:B,$A64),IF(AND(selection!$B$33&lt;&gt;"All malignant (excl NMSC)"),SUMIFS(datax!F:F,datax!A:A,selection!$B$33,datax!B:B,$A64),SUMIFS(datax!F:F,datax!B:B,$A64))))</f>
        <v>58549</v>
      </c>
      <c r="O64" s="220">
        <f>IF(AND(selection!$B$33="All malignant (excl NMSC)"),SUMIFS(datax!F:F,datax!B:B,$A64,datax!A:A,"&lt;&gt;Other"),IF(AND(selection!$B$33&lt;&gt;"All malignant (excl NMSC)"),SUMIFS(datax!F:F,datax!A:A,selection!$B$33,datax!B:B,$A64),IF(AND(selection!$B$33&lt;&gt;"All malignant (excl NMSC)"),SUMIFS(datax!F:F,datax!A:A,selection!$B$33,datax!B:B,$A64),SUMIFS(datax!F:F,datax!B:B,$A64,datax!A:A,"&lt;&gt;Other"))))</f>
        <v>45381</v>
      </c>
    </row>
    <row r="65" spans="1:15" s="36" customFormat="1" ht="27.75" customHeight="1" x14ac:dyDescent="0.3">
      <c r="A65" s="73"/>
      <c r="B65" s="214"/>
      <c r="C65" s="215"/>
      <c r="D65" s="215"/>
      <c r="E65" s="217"/>
      <c r="F65" s="75">
        <f>IFERROR(IF(OR(F64="",E64=0),"",ROUND((2*E64+1.96^2-(1.96*SQRT((1.96^2+4*E64*(1-(F64/100))))))/(2*($N64+(1.96^2))),3))*100,"")</f>
        <v>27.200000000000003</v>
      </c>
      <c r="G65" s="76">
        <f>IFERROR(IF(OR(F64="",E64=0),"",ROUND((2*E64+1.96^2+(1.96*SQRT((1.96^2+4*E64*(1-(F64/100))))))/(2*($N64+(1.96^2))),3))*100,"")</f>
        <v>28.000000000000004</v>
      </c>
      <c r="H65" s="217"/>
      <c r="I65" s="75">
        <f>IFERROR(IF(OR(I64="",H64=0),"",ROUND((2*H64+1.96^2-(1.96*SQRT((1.96^2+4*H64*(1-(I64/100))))))/(2*($O64+(1.96^2))),3))*100,"")</f>
        <v>43.6</v>
      </c>
      <c r="J65" s="75">
        <f>IFERROR(IF(OR(I64="",H64=0),"",ROUND((2*H64+1.96^2+(1.96*SQRT((1.96^2+4*H64*(1-(I64/100))))))/(2*($O64+(1.96^2))),3))*100,"")</f>
        <v>44.5</v>
      </c>
      <c r="K65" s="217"/>
      <c r="L65" s="75">
        <f>IFERROR(IF(OR(L64="",K64=0),"",ROUND((2*K64+1.96^2-(1.96*SQRT((1.96^2+4*K64*(1-(L64/100))))))/(2*($N64+(1.96^2))),3))*100,"")</f>
        <v>27.3</v>
      </c>
      <c r="M65" s="75">
        <f>IFERROR(IF(OR(L64="",K64=0),"",ROUND((2*K64+1.96^2+(1.96*SQRT((1.96^2+4*K64*(1-(L64/100))))))/(2*($N64+(1.96^2))),3))*100,"")</f>
        <v>28.000000000000004</v>
      </c>
      <c r="N65" s="221"/>
      <c r="O65" s="221"/>
    </row>
    <row r="66" spans="1:15" s="36" customFormat="1" ht="27.75" customHeight="1" x14ac:dyDescent="0.3">
      <c r="A66" s="73" t="s">
        <v>179</v>
      </c>
      <c r="B66" s="185" t="s">
        <v>199</v>
      </c>
      <c r="C66" s="223" t="s">
        <v>179</v>
      </c>
      <c r="D66" s="223"/>
      <c r="E66" s="224">
        <f>IF(AND(selection!$B$33="All malignant (excl NMSC)"),SUMIFS(datax!F:F,datax!D:D,1,datax!B:B,$A66),IF(AND(selection!$B$33&lt;&gt;"All malignant (excl NMSC)"),SUMIFS(datax!F:F,datax!D:D,1,datax!A:A,selection!$B$33,datax!B:B,$A66),IF(AND(selection!$B$33&lt;&gt;"All malignant (excl NMSC)"),SUMIFS(datax!F:F,datax!D:D,1,datax!A:A,selection!$B$33,datax!B:B,$A66),SUMIFS(datax!F:F,datax!D:D,1,datax!B:B,$A66))))</f>
        <v>9935</v>
      </c>
      <c r="F66" s="225">
        <f>IF(E66=0,"",IFERROR(E66/$N66*100,""))</f>
        <v>27.897899584409753</v>
      </c>
      <c r="G66" s="226"/>
      <c r="H66" s="224">
        <f>IF(AND(selection!$B$33="All malignant (excl NMSC)"),SUMIFS(datax!F:F,datax!E:E,1,datax!B:B,$A66),IF(AND(selection!$B$33&lt;&gt;"All malignant (excl NMSC)"),SUMIFS(datax!F:F,datax!E:E,1,datax!A:A,selection!$B$33,datax!B:B,$A66),IF(AND(selection!$B$33&lt;&gt;"All malignant (excl NMSC)"),SUMIFS(datax!F:F,datax!E:E,1,datax!A:A,selection!$B$33,datax!B:B,$A66),SUMIFS(datax!F:F,datax!E:E,1,datax!B:B,$A66))))</f>
        <v>12235</v>
      </c>
      <c r="I66" s="218">
        <f>IF(H66=0,"",IFERROR(H66/$O66*100,""))</f>
        <v>45.286301217751785</v>
      </c>
      <c r="J66" s="219"/>
      <c r="K66" s="224">
        <f>IF(AND(selection!$B$33="All malignant (excl NMSC)"),SUMIFS(datax!F:F,datax!C:C,1,datax!B:B,$A66),IF(AND(selection!$B$33&lt;&gt;"All malignant (excl NMSC)"),SUMIFS(datax!F:F,datax!C:C,1,datax!A:A,selection!$B$33,datax!B:B,$A66),IF(AND(selection!$B$33&lt;&gt;"All malignant (excl NMSC)"),SUMIFS(datax!F:F,datax!C:C,1,datax!A:A,selection!$B$33,datax!B:B,$A66),SUMIFS(datax!F:F,datax!C:C,1,datax!B:B,$A66))))</f>
        <v>9908</v>
      </c>
      <c r="L66" s="225">
        <f>IF(K66=0,"",IFERROR(K66/$N66*100,""))</f>
        <v>27.82208244411996</v>
      </c>
      <c r="M66" s="225"/>
      <c r="N66" s="227">
        <f>IF(AND(selection!$B$33="All malignant (excl NMSC)"),SUMIFS(datax!F:F,datax!B:B,$A66),IF(AND(selection!$B$33&lt;&gt;"All malignant (excl NMSC)"),SUMIFS(datax!F:F,datax!A:A,selection!$B$33,datax!B:B,$A66),IF(AND(selection!$B$33&lt;&gt;"All malignant (excl NMSC)"),SUMIFS(datax!F:F,datax!A:A,selection!$B$33,datax!B:B,$A66),SUMIFS(datax!F:F,datax!B:B,$A66))))</f>
        <v>35612</v>
      </c>
      <c r="O66" s="227">
        <f>IF(AND(selection!$B$33="All malignant (excl NMSC)"),SUMIFS(datax!F:F,datax!B:B,$A66,datax!A:A,"&lt;&gt;Other"),IF(AND(selection!$B$33&lt;&gt;"All malignant (excl NMSC)"),SUMIFS(datax!F:F,datax!A:A,selection!$B$33,datax!B:B,$A66),IF(AND(selection!$B$33&lt;&gt;"All malignant (excl NMSC)"),SUMIFS(datax!F:F,datax!A:A,selection!$B$33,datax!B:B,$A66),SUMIFS(datax!F:F,datax!B:B,$A66,datax!A:A,"&lt;&gt;Other"))))</f>
        <v>27017</v>
      </c>
    </row>
    <row r="67" spans="1:15" s="36" customFormat="1" ht="27.75" customHeight="1" x14ac:dyDescent="0.3">
      <c r="A67" s="73"/>
      <c r="B67" s="214"/>
      <c r="C67" s="215"/>
      <c r="D67" s="215"/>
      <c r="E67" s="217"/>
      <c r="F67" s="75">
        <f>IFERROR(IF(OR(F66="",E66=0),"",ROUND((2*E66+1.96^2-(1.96*SQRT((1.96^2+4*E66*(1-(F66/100))))))/(2*($N66+(1.96^2))),3))*100,"")</f>
        <v>27.400000000000002</v>
      </c>
      <c r="G67" s="76">
        <f>IFERROR(IF(OR(F66="",E66=0),"",ROUND((2*E66+1.96^2+(1.96*SQRT((1.96^2+4*E66*(1-(F66/100))))))/(2*($N66+(1.96^2))),3))*100,"")</f>
        <v>28.4</v>
      </c>
      <c r="H67" s="217"/>
      <c r="I67" s="75">
        <f>IFERROR(IF(OR(I66="",H66=0),"",ROUND((2*H66+1.96^2-(1.96*SQRT((1.96^2+4*H66*(1-(I66/100))))))/(2*($O66+(1.96^2))),3))*100,"")</f>
        <v>44.7</v>
      </c>
      <c r="J67" s="75">
        <f>IFERROR(IF(OR(I66="",H66=0),"",ROUND((2*H66+1.96^2+(1.96*SQRT((1.96^2+4*H66*(1-(I66/100))))))/(2*($O66+(1.96^2))),3))*100,"")</f>
        <v>45.9</v>
      </c>
      <c r="K67" s="217"/>
      <c r="L67" s="75">
        <f>IFERROR(IF(OR(L66="",K66=0),"",ROUND((2*K66+1.96^2-(1.96*SQRT((1.96^2+4*K66*(1-(L66/100))))))/(2*($N66+(1.96^2))),3))*100,"")</f>
        <v>27.400000000000002</v>
      </c>
      <c r="M67" s="75">
        <f>IFERROR(IF(OR(L66="",K66=0),"",ROUND((2*K66+1.96^2+(1.96*SQRT((1.96^2+4*K66*(1-(L66/100))))))/(2*($N66+(1.96^2))),3))*100,"")</f>
        <v>28.299999999999997</v>
      </c>
      <c r="N67" s="221"/>
      <c r="O67" s="221"/>
    </row>
    <row r="68" spans="1:15" s="36" customFormat="1" ht="27.75" customHeight="1" x14ac:dyDescent="0.3">
      <c r="A68" s="73" t="s">
        <v>220</v>
      </c>
      <c r="B68" s="222" t="s">
        <v>200</v>
      </c>
      <c r="C68" s="215" t="s">
        <v>180</v>
      </c>
      <c r="D68" s="215"/>
      <c r="E68" s="216">
        <f>IF(AND(selection!$B$33="All malignant (excl NMSC)"),SUMIFS(datax!F:F,datax!D:D,1,datax!B:B,$A68),IF(AND(selection!$B$33&lt;&gt;"All malignant (excl NMSC)"),SUMIFS(datax!F:F,datax!D:D,1,datax!A:A,selection!$B$33,datax!B:B,$A68),IF(AND(selection!$B$33&lt;&gt;"All malignant (excl NMSC)"),SUMIFS(datax!F:F,datax!D:D,1,datax!A:A,selection!$B$33,datax!B:B,$A68),SUMIFS(datax!F:F,datax!D:D,1,datax!B:B,$A68))))</f>
        <v>13695</v>
      </c>
      <c r="F68" s="218">
        <f>IF(E68=0,"",IFERROR(E68/$N68*100,""))</f>
        <v>28.273840246092863</v>
      </c>
      <c r="G68" s="219"/>
      <c r="H68" s="216">
        <f>IF(AND(selection!$B$33="All malignant (excl NMSC)"),SUMIFS(datax!F:F,datax!E:E,1,datax!B:B,$A68),IF(AND(selection!$B$33&lt;&gt;"All malignant (excl NMSC)"),SUMIFS(datax!F:F,datax!E:E,1,datax!A:A,selection!$B$33,datax!B:B,$A68),IF(AND(selection!$B$33&lt;&gt;"All malignant (excl NMSC)"),SUMIFS(datax!F:F,datax!E:E,1,datax!A:A,selection!$B$33,datax!B:B,$A68),SUMIFS(datax!F:F,datax!E:E,1,datax!B:B,$A68))))</f>
        <v>17544</v>
      </c>
      <c r="I68" s="218">
        <f>IF(H68=0,"",IFERROR(H68/$O68*100,""))</f>
        <v>47.4559766290676</v>
      </c>
      <c r="J68" s="219"/>
      <c r="K68" s="216">
        <f>IF(AND(selection!$B$33="All malignant (excl NMSC)"),SUMIFS(datax!F:F,datax!C:C,1,datax!B:B,$A68),IF(AND(selection!$B$33&lt;&gt;"All malignant (excl NMSC)"),SUMIFS(datax!F:F,datax!C:C,1,datax!A:A,selection!$B$33,datax!B:B,$A68),IF(AND(selection!$B$33&lt;&gt;"All malignant (excl NMSC)"),SUMIFS(datax!F:F,datax!C:C,1,datax!A:A,selection!$B$33,datax!B:B,$A68),SUMIFS(datax!F:F,datax!C:C,1,datax!B:B,$A68))))</f>
        <v>13382</v>
      </c>
      <c r="L68" s="218">
        <f>IF(K68=0,"",IFERROR(K68/$N68*100,""))</f>
        <v>27.627640027251893</v>
      </c>
      <c r="M68" s="218"/>
      <c r="N68" s="220">
        <f>IF(AND(selection!$B$33="All malignant (excl NMSC)"),SUMIFS(datax!F:F,datax!B:B,$A68),IF(AND(selection!$B$33&lt;&gt;"All malignant (excl NMSC)"),SUMIFS(datax!F:F,datax!A:A,selection!$B$33,datax!B:B,$A68),IF(AND(selection!$B$33&lt;&gt;"All malignant (excl NMSC)"),SUMIFS(datax!F:F,datax!A:A,selection!$B$33,datax!B:B,$A68),SUMIFS(datax!F:F,datax!B:B,$A68))))</f>
        <v>48437</v>
      </c>
      <c r="O68" s="220">
        <f>IF(AND(selection!$B$33="All malignant (excl NMSC)"),SUMIFS(datax!F:F,datax!B:B,$A68,datax!A:A,"&lt;&gt;Other"),IF(AND(selection!$B$33&lt;&gt;"All malignant (excl NMSC)"),SUMIFS(datax!F:F,datax!A:A,selection!$B$33,datax!B:B,$A68),IF(AND(selection!$B$33&lt;&gt;"All malignant (excl NMSC)"),SUMIFS(datax!F:F,datax!A:A,selection!$B$33,datax!B:B,$A68),SUMIFS(datax!F:F,datax!B:B,$A68,datax!A:A,"&lt;&gt;Other"))))</f>
        <v>36969</v>
      </c>
    </row>
    <row r="69" spans="1:15" s="36" customFormat="1" ht="27.75" customHeight="1" x14ac:dyDescent="0.3">
      <c r="A69" s="73"/>
      <c r="B69" s="214"/>
      <c r="C69" s="215"/>
      <c r="D69" s="215"/>
      <c r="E69" s="217"/>
      <c r="F69" s="75">
        <f>IFERROR(IF(OR(F68="",E68=0),"",ROUND((2*E68+1.96^2-(1.96*SQRT((1.96^2+4*E68*(1-(F68/100))))))/(2*($N68+(1.96^2))),3))*100,"")</f>
        <v>27.900000000000002</v>
      </c>
      <c r="G69" s="76">
        <f>IFERROR(IF(OR(F68="",E68=0),"",ROUND((2*E68+1.96^2+(1.96*SQRT((1.96^2+4*E68*(1-(F68/100))))))/(2*($N68+(1.96^2))),3))*100,"")</f>
        <v>28.7</v>
      </c>
      <c r="H69" s="217"/>
      <c r="I69" s="75">
        <f>IFERROR(IF(OR(I68="",H68=0),"",ROUND((2*H68+1.96^2-(1.96*SQRT((1.96^2+4*H68*(1-(I68/100))))))/(2*($O68+(1.96^2))),3))*100,"")</f>
        <v>46.9</v>
      </c>
      <c r="J69" s="75">
        <f>IFERROR(IF(OR(I68="",H68=0),"",ROUND((2*H68+1.96^2+(1.96*SQRT((1.96^2+4*H68*(1-(I68/100))))))/(2*($O68+(1.96^2))),3))*100,"")</f>
        <v>48</v>
      </c>
      <c r="K69" s="217"/>
      <c r="L69" s="75">
        <f>IFERROR(IF(OR(L68="",K68=0),"",ROUND((2*K68+1.96^2-(1.96*SQRT((1.96^2+4*K68*(1-(L68/100))))))/(2*($N68+(1.96^2))),3))*100,"")</f>
        <v>27.200000000000003</v>
      </c>
      <c r="M69" s="75">
        <f>IFERROR(IF(OR(L68="",K68=0),"",ROUND((2*K68+1.96^2+(1.96*SQRT((1.96^2+4*K68*(1-(L68/100))))))/(2*($N68+(1.96^2))),3))*100,"")</f>
        <v>28.000000000000004</v>
      </c>
      <c r="N69" s="221"/>
      <c r="O69" s="221"/>
    </row>
    <row r="70" spans="1:15" s="36" customFormat="1" ht="27.75" customHeight="1" x14ac:dyDescent="0.3">
      <c r="A70" s="73" t="s">
        <v>181</v>
      </c>
      <c r="B70" s="222" t="s">
        <v>195</v>
      </c>
      <c r="C70" s="215" t="s">
        <v>181</v>
      </c>
      <c r="D70" s="215"/>
      <c r="E70" s="216">
        <f>IF(AND(selection!$B$33="All malignant (excl NMSC)"),SUMIFS(datax!F:F,datax!D:D,1,datax!B:B,$A70),IF(AND(selection!$B$33&lt;&gt;"All malignant (excl NMSC)"),SUMIFS(datax!F:F,datax!D:D,1,datax!A:A,selection!$B$33,datax!B:B,$A70),IF(AND(selection!$B$33&lt;&gt;"All malignant (excl NMSC)"),SUMIFS(datax!F:F,datax!D:D,1,datax!A:A,selection!$B$33,datax!B:B,$A70),SUMIFS(datax!F:F,datax!D:D,1,datax!B:B,$A70))))</f>
        <v>6922</v>
      </c>
      <c r="F70" s="218">
        <f>IF(E70=0,"",IFERROR(E70/$N70*100,""))</f>
        <v>32.114688688874452</v>
      </c>
      <c r="G70" s="219"/>
      <c r="H70" s="216">
        <f>IF(AND(selection!$B$33="All malignant (excl NMSC)"),SUMIFS(datax!F:F,datax!E:E,1,datax!B:B,$A70),IF(AND(selection!$B$33&lt;&gt;"All malignant (excl NMSC)"),SUMIFS(datax!F:F,datax!E:E,1,datax!A:A,selection!$B$33,datax!B:B,$A70),IF(AND(selection!$B$33&lt;&gt;"All malignant (excl NMSC)"),SUMIFS(datax!F:F,datax!E:E,1,datax!A:A,selection!$B$33,datax!B:B,$A70),SUMIFS(datax!F:F,datax!E:E,1,datax!B:B,$A70))))</f>
        <v>7242</v>
      </c>
      <c r="I70" s="218">
        <f>IF(H70=0,"",IFERROR(H70/$O70*100,""))</f>
        <v>42.941002075303885</v>
      </c>
      <c r="J70" s="219"/>
      <c r="K70" s="216">
        <f>IF(AND(selection!$B$33="All malignant (excl NMSC)"),SUMIFS(datax!F:F,datax!C:C,1,datax!B:B,$A70),IF(AND(selection!$B$33&lt;&gt;"All malignant (excl NMSC)"),SUMIFS(datax!F:F,datax!C:C,1,datax!A:A,selection!$B$33,datax!B:B,$A70),IF(AND(selection!$B$33&lt;&gt;"All malignant (excl NMSC)"),SUMIFS(datax!F:F,datax!C:C,1,datax!A:A,selection!$B$33,datax!B:B,$A70),SUMIFS(datax!F:F,datax!C:C,1,datax!B:B,$A70))))</f>
        <v>6042</v>
      </c>
      <c r="L70" s="218">
        <f>IF(K70=0,"",IFERROR(K70/$N70*100,""))</f>
        <v>28.031919829266027</v>
      </c>
      <c r="M70" s="218"/>
      <c r="N70" s="220">
        <f>IF(AND(selection!$B$33="All malignant (excl NMSC)"),SUMIFS(datax!F:F,datax!B:B,$A70),IF(AND(selection!$B$33&lt;&gt;"All malignant (excl NMSC)"),SUMIFS(datax!F:F,datax!A:A,selection!$B$33,datax!B:B,$A70),IF(AND(selection!$B$33&lt;&gt;"All malignant (excl NMSC)"),SUMIFS(datax!F:F,datax!A:A,selection!$B$33,datax!B:B,$A70),SUMIFS(datax!F:F,datax!B:B,$A70))))</f>
        <v>21554</v>
      </c>
      <c r="O70" s="220">
        <f>IF(AND(selection!$B$33="All malignant (excl NMSC)"),SUMIFS(datax!F:F,datax!B:B,$A70,datax!A:A,"&lt;&gt;Other"),IF(AND(selection!$B$33&lt;&gt;"All malignant (excl NMSC)"),SUMIFS(datax!F:F,datax!A:A,selection!$B$33,datax!B:B,$A70),IF(AND(selection!$B$33&lt;&gt;"All malignant (excl NMSC)"),SUMIFS(datax!F:F,datax!A:A,selection!$B$33,datax!B:B,$A70),SUMIFS(datax!F:F,datax!B:B,$A70,datax!A:A,"&lt;&gt;Other"))))</f>
        <v>16865</v>
      </c>
    </row>
    <row r="71" spans="1:15" s="36" customFormat="1" ht="27.75" customHeight="1" x14ac:dyDescent="0.3">
      <c r="A71" s="73"/>
      <c r="B71" s="214"/>
      <c r="C71" s="215"/>
      <c r="D71" s="215"/>
      <c r="E71" s="217"/>
      <c r="F71" s="75">
        <f>IFERROR(IF(OR(F70="",E70=0),"",ROUND((2*E70+1.96^2-(1.96*SQRT((1.96^2+4*E70*(1-(F70/100))))))/(2*($N70+(1.96^2))),3))*100,"")</f>
        <v>31.5</v>
      </c>
      <c r="G71" s="76">
        <f>IFERROR(IF(OR(F70="",E70=0),"",ROUND((2*E70+1.96^2+(1.96*SQRT((1.96^2+4*E70*(1-(F70/100))))))/(2*($N70+(1.96^2))),3))*100,"")</f>
        <v>32.700000000000003</v>
      </c>
      <c r="H71" s="217"/>
      <c r="I71" s="75">
        <f>IFERROR(IF(OR(I70="",H70=0),"",ROUND((2*H70+1.96^2-(1.96*SQRT((1.96^2+4*H70*(1-(I70/100))))))/(2*($O70+(1.96^2))),3))*100,"")</f>
        <v>42.199999999999996</v>
      </c>
      <c r="J71" s="75">
        <f>IFERROR(IF(OR(I70="",H70=0),"",ROUND((2*H70+1.96^2+(1.96*SQRT((1.96^2+4*H70*(1-(I70/100))))))/(2*($O70+(1.96^2))),3))*100,"")</f>
        <v>43.7</v>
      </c>
      <c r="K71" s="217"/>
      <c r="L71" s="75">
        <f>IFERROR(IF(OR(L70="",K70=0),"",ROUND((2*K70+1.96^2-(1.96*SQRT((1.96^2+4*K70*(1-(L70/100))))))/(2*($N70+(1.96^2))),3))*100,"")</f>
        <v>27.400000000000002</v>
      </c>
      <c r="M71" s="75">
        <f>IFERROR(IF(OR(L70="",K70=0),"",ROUND((2*K70+1.96^2+(1.96*SQRT((1.96^2+4*K70*(1-(L70/100))))))/(2*($N70+(1.96^2))),3))*100,"")</f>
        <v>28.599999999999998</v>
      </c>
      <c r="N71" s="221"/>
      <c r="O71" s="221"/>
    </row>
    <row r="72" spans="1:15" s="36" customFormat="1" ht="27.75" customHeight="1" x14ac:dyDescent="0.3">
      <c r="A72" s="73" t="s">
        <v>245</v>
      </c>
      <c r="B72" s="222" t="s">
        <v>191</v>
      </c>
      <c r="C72" s="215" t="s">
        <v>210</v>
      </c>
      <c r="D72" s="215"/>
      <c r="E72" s="216">
        <f>IF(AND(selection!$B$33="All malignant (excl NMSC)"),SUMIFS(datax!F:F,datax!D:D,1,datax!B:B,$A72),IF(AND(selection!$B$33&lt;&gt;"All malignant (excl NMSC)"),SUMIFS(datax!F:F,datax!D:D,1,datax!A:A,selection!$B$33,datax!B:B,$A72),IF(AND(selection!$B$33&lt;&gt;"All malignant (excl NMSC)"),SUMIFS(datax!F:F,datax!D:D,1,datax!A:A,selection!$B$33,datax!B:B,$A72),SUMIFS(datax!F:F,datax!D:D,1,datax!B:B,$A72))))</f>
        <v>8815</v>
      </c>
      <c r="F72" s="218">
        <f>IF(E72=0,"",IFERROR(E72/$N72*100,""))</f>
        <v>26.470676556259569</v>
      </c>
      <c r="G72" s="219"/>
      <c r="H72" s="216">
        <f>IF(AND(selection!$B$33="All malignant (excl NMSC)"),SUMIFS(datax!F:F,datax!E:E,1,datax!B:B,$A72),IF(AND(selection!$B$33&lt;&gt;"All malignant (excl NMSC)"),SUMIFS(datax!F:F,datax!E:E,1,datax!A:A,selection!$B$33,datax!B:B,$A72),IF(AND(selection!$B$33&lt;&gt;"All malignant (excl NMSC)"),SUMIFS(datax!F:F,datax!E:E,1,datax!A:A,selection!$B$33,datax!B:B,$A72),SUMIFS(datax!F:F,datax!E:E,1,datax!B:B,$A72))))</f>
        <v>11094</v>
      </c>
      <c r="I72" s="218">
        <f>IF(H72=0,"",IFERROR(H72/$O72*100,""))</f>
        <v>42.642988929889299</v>
      </c>
      <c r="J72" s="219"/>
      <c r="K72" s="216">
        <f>IF(AND(selection!$B$33="All malignant (excl NMSC)"),SUMIFS(datax!F:F,datax!C:C,1,datax!B:B,$A72),IF(AND(selection!$B$33&lt;&gt;"All malignant (excl NMSC)"),SUMIFS(datax!F:F,datax!C:C,1,datax!A:A,selection!$B$33,datax!B:B,$A72),IF(AND(selection!$B$33&lt;&gt;"All malignant (excl NMSC)"),SUMIFS(datax!F:F,datax!C:C,1,datax!A:A,selection!$B$33,datax!B:B,$A72),SUMIFS(datax!F:F,datax!C:C,1,datax!B:B,$A72))))</f>
        <v>8849</v>
      </c>
      <c r="L72" s="218">
        <f>IF(K72=0,"",IFERROR(K72/$N72*100,""))</f>
        <v>26.572775592324554</v>
      </c>
      <c r="M72" s="218"/>
      <c r="N72" s="220">
        <f>IF(AND(selection!$B$33="All malignant (excl NMSC)"),SUMIFS(datax!F:F,datax!B:B,$A72),IF(AND(selection!$B$33&lt;&gt;"All malignant (excl NMSC)"),SUMIFS(datax!F:F,datax!A:A,selection!$B$33,datax!B:B,$A72),IF(AND(selection!$B$33&lt;&gt;"All malignant (excl NMSC)"),SUMIFS(datax!F:F,datax!A:A,selection!$B$33,datax!B:B,$A72),SUMIFS(datax!F:F,datax!B:B,$A72))))</f>
        <v>33301</v>
      </c>
      <c r="O72" s="220">
        <f>IF(AND(selection!$B$33="All malignant (excl NMSC)"),SUMIFS(datax!F:F,datax!B:B,$A72,datax!A:A,"&lt;&gt;Other"),IF(AND(selection!$B$33&lt;&gt;"All malignant (excl NMSC)"),SUMIFS(datax!F:F,datax!A:A,selection!$B$33,datax!B:B,$A72),IF(AND(selection!$B$33&lt;&gt;"All malignant (excl NMSC)"),SUMIFS(datax!F:F,datax!A:A,selection!$B$33,datax!B:B,$A72),SUMIFS(datax!F:F,datax!B:B,$A72,datax!A:A,"&lt;&gt;Other"))))</f>
        <v>26016</v>
      </c>
    </row>
    <row r="73" spans="1:15" s="36" customFormat="1" ht="27.75" customHeight="1" x14ac:dyDescent="0.3">
      <c r="A73" s="73"/>
      <c r="B73" s="214"/>
      <c r="C73" s="215"/>
      <c r="D73" s="215"/>
      <c r="E73" s="217"/>
      <c r="F73" s="75">
        <f>IFERROR(IF(OR(F72="",E72=0),"",ROUND((2*E72+1.96^2-(1.96*SQRT((1.96^2+4*E72*(1-(F72/100))))))/(2*($N72+(1.96^2))),3))*100,"")</f>
        <v>26</v>
      </c>
      <c r="G73" s="76">
        <f>IFERROR(IF(OR(F72="",E72=0),"",ROUND((2*E72+1.96^2+(1.96*SQRT((1.96^2+4*E72*(1-(F72/100))))))/(2*($N72+(1.96^2))),3))*100,"")</f>
        <v>26.900000000000002</v>
      </c>
      <c r="H73" s="217"/>
      <c r="I73" s="75">
        <f>IFERROR(IF(OR(I72="",H72=0),"",ROUND((2*H72+1.96^2-(1.96*SQRT((1.96^2+4*H72*(1-(I72/100))))))/(2*($O72+(1.96^2))),3))*100,"")</f>
        <v>42</v>
      </c>
      <c r="J73" s="75">
        <f>IFERROR(IF(OR(I72="",H72=0),"",ROUND((2*H72+1.96^2+(1.96*SQRT((1.96^2+4*H72*(1-(I72/100))))))/(2*($O72+(1.96^2))),3))*100,"")</f>
        <v>43.2</v>
      </c>
      <c r="K73" s="217"/>
      <c r="L73" s="75">
        <f>IFERROR(IF(OR(L72="",K72=0),"",ROUND((2*K72+1.96^2-(1.96*SQRT((1.96^2+4*K72*(1-(L72/100))))))/(2*($N72+(1.96^2))),3))*100,"")</f>
        <v>26.1</v>
      </c>
      <c r="M73" s="75">
        <f>IFERROR(IF(OR(L72="",K72=0),"",ROUND((2*K72+1.96^2+(1.96*SQRT((1.96^2+4*K72*(1-(L72/100))))))/(2*($N72+(1.96^2))),3))*100,"")</f>
        <v>27</v>
      </c>
      <c r="N73" s="221"/>
      <c r="O73" s="221"/>
    </row>
    <row r="74" spans="1:15" s="36" customFormat="1" ht="27.75" customHeight="1" x14ac:dyDescent="0.3">
      <c r="A74" s="73" t="s">
        <v>221</v>
      </c>
      <c r="B74" s="222" t="s">
        <v>197</v>
      </c>
      <c r="C74" s="215" t="s">
        <v>182</v>
      </c>
      <c r="D74" s="215"/>
      <c r="E74" s="216">
        <f>IF(AND(selection!$B$33="All malignant (excl NMSC)"),SUMIFS(datax!F:F,datax!D:D,1,datax!B:B,$A74),IF(AND(selection!$B$33&lt;&gt;"All malignant (excl NMSC)"),SUMIFS(datax!F:F,datax!D:D,1,datax!A:A,selection!$B$33,datax!B:B,$A74),IF(AND(selection!$B$33&lt;&gt;"All malignant (excl NMSC)"),SUMIFS(datax!F:F,datax!D:D,1,datax!A:A,selection!$B$33,datax!B:B,$A74),SUMIFS(datax!F:F,datax!D:D,1,datax!B:B,$A74))))</f>
        <v>14438</v>
      </c>
      <c r="F74" s="218">
        <f>IF(E74=0,"",IFERROR(E74/$N74*100,""))</f>
        <v>26.742979921464027</v>
      </c>
      <c r="G74" s="219"/>
      <c r="H74" s="216">
        <f>IF(AND(selection!$B$33="All malignant (excl NMSC)"),SUMIFS(datax!F:F,datax!E:E,1,datax!B:B,$A74),IF(AND(selection!$B$33&lt;&gt;"All malignant (excl NMSC)"),SUMIFS(datax!F:F,datax!E:E,1,datax!A:A,selection!$B$33,datax!B:B,$A74),IF(AND(selection!$B$33&lt;&gt;"All malignant (excl NMSC)"),SUMIFS(datax!F:F,datax!E:E,1,datax!A:A,selection!$B$33,datax!B:B,$A74),SUMIFS(datax!F:F,datax!E:E,1,datax!B:B,$A74))))</f>
        <v>17809</v>
      </c>
      <c r="I74" s="218">
        <f>IF(H74=0,"",IFERROR(H74/$O74*100,""))</f>
        <v>43.605690360177277</v>
      </c>
      <c r="J74" s="219"/>
      <c r="K74" s="216">
        <f>IF(AND(selection!$B$33="All malignant (excl NMSC)"),SUMIFS(datax!F:F,datax!C:C,1,datax!B:B,$A74),IF(AND(selection!$B$33&lt;&gt;"All malignant (excl NMSC)"),SUMIFS(datax!F:F,datax!C:C,1,datax!A:A,selection!$B$33,datax!B:B,$A74),IF(AND(selection!$B$33&lt;&gt;"All malignant (excl NMSC)"),SUMIFS(datax!F:F,datax!C:C,1,datax!A:A,selection!$B$33,datax!B:B,$A74),SUMIFS(datax!F:F,datax!C:C,1,datax!B:B,$A74))))</f>
        <v>14078</v>
      </c>
      <c r="L74" s="218">
        <f>IF(K74=0,"",IFERROR(K74/$N74*100,""))</f>
        <v>26.076165073720087</v>
      </c>
      <c r="M74" s="218"/>
      <c r="N74" s="220">
        <f>IF(AND(selection!$B$33="All malignant (excl NMSC)"),SUMIFS(datax!F:F,datax!B:B,$A74),IF(AND(selection!$B$33&lt;&gt;"All malignant (excl NMSC)"),SUMIFS(datax!F:F,datax!A:A,selection!$B$33,datax!B:B,$A74),IF(AND(selection!$B$33&lt;&gt;"All malignant (excl NMSC)"),SUMIFS(datax!F:F,datax!A:A,selection!$B$33,datax!B:B,$A74),SUMIFS(datax!F:F,datax!B:B,$A74))))</f>
        <v>53988</v>
      </c>
      <c r="O74" s="220">
        <f>IF(AND(selection!$B$33="All malignant (excl NMSC)"),SUMIFS(datax!F:F,datax!B:B,$A74,datax!A:A,"&lt;&gt;Other"),IF(AND(selection!$B$33&lt;&gt;"All malignant (excl NMSC)"),SUMIFS(datax!F:F,datax!A:A,selection!$B$33,datax!B:B,$A74),IF(AND(selection!$B$33&lt;&gt;"All malignant (excl NMSC)"),SUMIFS(datax!F:F,datax!A:A,selection!$B$33,datax!B:B,$A74),SUMIFS(datax!F:F,datax!B:B,$A74,datax!A:A,"&lt;&gt;Other"))))</f>
        <v>40841</v>
      </c>
    </row>
    <row r="75" spans="1:15" s="36" customFormat="1" ht="27.75" customHeight="1" x14ac:dyDescent="0.3">
      <c r="A75" s="73"/>
      <c r="B75" s="214"/>
      <c r="C75" s="215"/>
      <c r="D75" s="215"/>
      <c r="E75" s="217"/>
      <c r="F75" s="75">
        <f>IFERROR(IF(OR(F74="",E74=0),"",ROUND((2*E74+1.96^2-(1.96*SQRT((1.96^2+4*E74*(1-(F74/100))))))/(2*($N74+(1.96^2))),3))*100,"")</f>
        <v>26.400000000000002</v>
      </c>
      <c r="G75" s="76">
        <f>IFERROR(IF(OR(F74="",E74=0),"",ROUND((2*E74+1.96^2+(1.96*SQRT((1.96^2+4*E74*(1-(F74/100))))))/(2*($N74+(1.96^2))),3))*100,"")</f>
        <v>27.1</v>
      </c>
      <c r="H75" s="217"/>
      <c r="I75" s="75">
        <f>IFERROR(IF(OR(I74="",H74=0),"",ROUND((2*H74+1.96^2-(1.96*SQRT((1.96^2+4*H74*(1-(I74/100))))))/(2*($O74+(1.96^2))),3))*100,"")</f>
        <v>43.1</v>
      </c>
      <c r="J75" s="75">
        <f>IFERROR(IF(OR(I74="",H74=0),"",ROUND((2*H74+1.96^2+(1.96*SQRT((1.96^2+4*H74*(1-(I74/100))))))/(2*($O74+(1.96^2))),3))*100,"")</f>
        <v>44.1</v>
      </c>
      <c r="K75" s="217"/>
      <c r="L75" s="75">
        <f>IFERROR(IF(OR(L74="",K74=0),"",ROUND((2*K74+1.96^2-(1.96*SQRT((1.96^2+4*K74*(1-(L74/100))))))/(2*($N74+(1.96^2))),3))*100,"")</f>
        <v>25.7</v>
      </c>
      <c r="M75" s="75">
        <f>IFERROR(IF(OR(L74="",K74=0),"",ROUND((2*K74+1.96^2+(1.96*SQRT((1.96^2+4*K74*(1-(L74/100))))))/(2*($N74+(1.96^2))),3))*100,"")</f>
        <v>26.400000000000002</v>
      </c>
      <c r="N75" s="221"/>
      <c r="O75" s="221"/>
    </row>
    <row r="76" spans="1:15" s="36" customFormat="1" ht="27.75" customHeight="1" x14ac:dyDescent="0.3">
      <c r="A76" s="73" t="s">
        <v>183</v>
      </c>
      <c r="B76" s="185" t="s">
        <v>198</v>
      </c>
      <c r="C76" s="223" t="s">
        <v>183</v>
      </c>
      <c r="D76" s="223"/>
      <c r="E76" s="216">
        <f>IF(AND(selection!$B$33="All malignant (excl NMSC)"),SUMIFS(datax!F:F,datax!D:D,1,datax!B:B,$A76),IF(AND(selection!$B$33&lt;&gt;"All malignant (excl NMSC)"),SUMIFS(datax!F:F,datax!D:D,1,datax!A:A,selection!$B$33,datax!B:B,$A76),IF(AND(selection!$B$33&lt;&gt;"All malignant (excl NMSC)"),SUMIFS(datax!F:F,datax!D:D,1,datax!A:A,selection!$B$33,datax!B:B,$A76),SUMIFS(datax!F:F,datax!D:D,1,datax!B:B,$A76))))</f>
        <v>9969</v>
      </c>
      <c r="F76" s="225">
        <f>IF(E76=0,"",IFERROR(E76/$N76*100,""))</f>
        <v>28.396046372518303</v>
      </c>
      <c r="G76" s="226"/>
      <c r="H76" s="224">
        <f>IF(AND(selection!$B$33="All malignant (excl NMSC)"),SUMIFS(datax!F:F,datax!E:E,1,datax!B:B,$A76),IF(AND(selection!$B$33&lt;&gt;"All malignant (excl NMSC)"),SUMIFS(datax!F:F,datax!E:E,1,datax!A:A,selection!$B$33,datax!B:B,$A76),IF(AND(selection!$B$33&lt;&gt;"All malignant (excl NMSC)"),SUMIFS(datax!F:F,datax!E:E,1,datax!A:A,selection!$B$33,datax!B:B,$A76),SUMIFS(datax!F:F,datax!E:E,1,datax!B:B,$A76))))</f>
        <v>12664</v>
      </c>
      <c r="I76" s="218">
        <f>IF(H76=0,"",IFERROR(H76/$O76*100,""))</f>
        <v>47.452038369304553</v>
      </c>
      <c r="J76" s="219"/>
      <c r="K76" s="224">
        <f>IF(AND(selection!$B$33="All malignant (excl NMSC)"),SUMIFS(datax!F:F,datax!C:C,1,datax!B:B,$A76),IF(AND(selection!$B$33&lt;&gt;"All malignant (excl NMSC)"),SUMIFS(datax!F:F,datax!C:C,1,datax!A:A,selection!$B$33,datax!B:B,$A76),IF(AND(selection!$B$33&lt;&gt;"All malignant (excl NMSC)"),SUMIFS(datax!F:F,datax!C:C,1,datax!A:A,selection!$B$33,datax!B:B,$A76),SUMIFS(datax!F:F,datax!C:C,1,datax!B:B,$A76))))</f>
        <v>9870</v>
      </c>
      <c r="L76" s="225">
        <f>IF(K76=0,"",IFERROR(K76/$N76*100,""))</f>
        <v>28.114051328794826</v>
      </c>
      <c r="M76" s="225"/>
      <c r="N76" s="227">
        <f>IF(AND(selection!$B$33="All malignant (excl NMSC)"),SUMIFS(datax!F:F,datax!B:B,$A76),IF(AND(selection!$B$33&lt;&gt;"All malignant (excl NMSC)"),SUMIFS(datax!F:F,datax!A:A,selection!$B$33,datax!B:B,$A76),IF(AND(selection!$B$33&lt;&gt;"All malignant (excl NMSC)"),SUMIFS(datax!F:F,datax!A:A,selection!$B$33,datax!B:B,$A76),SUMIFS(datax!F:F,datax!B:B,$A76))))</f>
        <v>35107</v>
      </c>
      <c r="O76" s="227">
        <f>IF(AND(selection!$B$33="All malignant (excl NMSC)"),SUMIFS(datax!F:F,datax!B:B,$A76,datax!A:A,"&lt;&gt;Other"),IF(AND(selection!$B$33&lt;&gt;"All malignant (excl NMSC)"),SUMIFS(datax!F:F,datax!A:A,selection!$B$33,datax!B:B,$A76),IF(AND(selection!$B$33&lt;&gt;"All malignant (excl NMSC)"),SUMIFS(datax!F:F,datax!A:A,selection!$B$33,datax!B:B,$A76),SUMIFS(datax!F:F,datax!B:B,$A76,datax!A:A,"&lt;&gt;Other"))))</f>
        <v>26688</v>
      </c>
    </row>
    <row r="77" spans="1:15" s="36" customFormat="1" ht="27.75" customHeight="1" x14ac:dyDescent="0.3">
      <c r="A77" s="73"/>
      <c r="B77" s="214"/>
      <c r="C77" s="215"/>
      <c r="D77" s="215"/>
      <c r="E77" s="217"/>
      <c r="F77" s="75">
        <f>IFERROR(IF(OR(F76="",E76=0),"",ROUND((2*E76+1.96^2-(1.96*SQRT((1.96^2+4*E76*(1-(F76/100))))))/(2*($N76+(1.96^2))),3))*100,"")</f>
        <v>27.900000000000002</v>
      </c>
      <c r="G77" s="76">
        <f>IFERROR(IF(OR(F76="",E76=0),"",ROUND((2*E76+1.96^2+(1.96*SQRT((1.96^2+4*E76*(1-(F76/100))))))/(2*($N76+(1.96^2))),3))*100,"")</f>
        <v>28.9</v>
      </c>
      <c r="H77" s="217"/>
      <c r="I77" s="75">
        <f>IFERROR(IF(OR(I76="",H76=0),"",ROUND((2*H76+1.96^2-(1.96*SQRT((1.96^2+4*H76*(1-(I76/100))))))/(2*($O76+(1.96^2))),3))*100,"")</f>
        <v>46.9</v>
      </c>
      <c r="J77" s="75">
        <f>IFERROR(IF(OR(I76="",H76=0),"",ROUND((2*H76+1.96^2+(1.96*SQRT((1.96^2+4*H76*(1-(I76/100))))))/(2*($O76+(1.96^2))),3))*100,"")</f>
        <v>48.1</v>
      </c>
      <c r="K77" s="217"/>
      <c r="L77" s="75">
        <f>IFERROR(IF(OR(L76="",K76=0),"",ROUND((2*K76+1.96^2-(1.96*SQRT((1.96^2+4*K76*(1-(L76/100))))))/(2*($N76+(1.96^2))),3))*100,"")</f>
        <v>27.6</v>
      </c>
      <c r="M77" s="75">
        <f>IFERROR(IF(OR(L76="",K76=0),"",ROUND((2*K76+1.96^2+(1.96*SQRT((1.96^2+4*K76*(1-(L76/100))))))/(2*($N76+(1.96^2))),3))*100,"")</f>
        <v>28.599999999999998</v>
      </c>
      <c r="N77" s="221"/>
      <c r="O77" s="221"/>
    </row>
    <row r="78" spans="1:15" s="36" customFormat="1" ht="27.75" customHeight="1" x14ac:dyDescent="0.3">
      <c r="A78" s="73" t="s">
        <v>184</v>
      </c>
      <c r="B78" s="222" t="s">
        <v>201</v>
      </c>
      <c r="C78" s="215" t="s">
        <v>184</v>
      </c>
      <c r="D78" s="215"/>
      <c r="E78" s="216">
        <f>IF(AND(selection!$B$33="All malignant (excl NMSC)"),SUMIFS(datax!F:F,datax!D:D,1,datax!B:B,$A78),IF(AND(selection!$B$33&lt;&gt;"All malignant (excl NMSC)"),SUMIFS(datax!F:F,datax!D:D,1,datax!A:A,selection!$B$33,datax!B:B,$A78),IF(AND(selection!$B$33&lt;&gt;"All malignant (excl NMSC)"),SUMIFS(datax!F:F,datax!D:D,1,datax!A:A,selection!$B$33,datax!B:B,$A78),SUMIFS(datax!F:F,datax!D:D,1,datax!B:B,$A78))))</f>
        <v>13272</v>
      </c>
      <c r="F78" s="218">
        <f>IF(E78=0,"",IFERROR(E78/$N78*100,""))</f>
        <v>27.409028953781338</v>
      </c>
      <c r="G78" s="219"/>
      <c r="H78" s="216">
        <f>IF(AND(selection!$B$33="All malignant (excl NMSC)"),SUMIFS(datax!F:F,datax!E:E,1,datax!B:B,$A78),IF(AND(selection!$B$33&lt;&gt;"All malignant (excl NMSC)"),SUMIFS(datax!F:F,datax!E:E,1,datax!A:A,selection!$B$33,datax!B:B,$A78),IF(AND(selection!$B$33&lt;&gt;"All malignant (excl NMSC)"),SUMIFS(datax!F:F,datax!E:E,1,datax!A:A,selection!$B$33,datax!B:B,$A78),SUMIFS(datax!F:F,datax!E:E,1,datax!B:B,$A78))))</f>
        <v>16146</v>
      </c>
      <c r="I78" s="218">
        <f>IF(H78=0,"",IFERROR(H78/$O78*100,""))</f>
        <v>43.826171928014986</v>
      </c>
      <c r="J78" s="219"/>
      <c r="K78" s="216">
        <f>IF(AND(selection!$B$33="All malignant (excl NMSC)"),SUMIFS(datax!F:F,datax!C:C,1,datax!B:B,$A78),IF(AND(selection!$B$33&lt;&gt;"All malignant (excl NMSC)"),SUMIFS(datax!F:F,datax!C:C,1,datax!A:A,selection!$B$33,datax!B:B,$A78),IF(AND(selection!$B$33&lt;&gt;"All malignant (excl NMSC)"),SUMIFS(datax!F:F,datax!C:C,1,datax!A:A,selection!$B$33,datax!B:B,$A78),SUMIFS(datax!F:F,datax!C:C,1,datax!B:B,$A78))))</f>
        <v>12886</v>
      </c>
      <c r="L78" s="218">
        <f>IF(K78=0,"",IFERROR(K78/$N78*100,""))</f>
        <v>26.611870637313618</v>
      </c>
      <c r="M78" s="218"/>
      <c r="N78" s="220">
        <f>IF(AND(selection!$B$33="All malignant (excl NMSC)"),SUMIFS(datax!F:F,datax!B:B,$A78),IF(AND(selection!$B$33&lt;&gt;"All malignant (excl NMSC)"),SUMIFS(datax!F:F,datax!A:A,selection!$B$33,datax!B:B,$A78),IF(AND(selection!$B$33&lt;&gt;"All malignant (excl NMSC)"),SUMIFS(datax!F:F,datax!A:A,selection!$B$33,datax!B:B,$A78),SUMIFS(datax!F:F,datax!B:B,$A78))))</f>
        <v>48422</v>
      </c>
      <c r="O78" s="220">
        <f>IF(AND(selection!$B$33="All malignant (excl NMSC)"),SUMIFS(datax!F:F,datax!B:B,$A78,datax!A:A,"&lt;&gt;Other"),IF(AND(selection!$B$33&lt;&gt;"All malignant (excl NMSC)"),SUMIFS(datax!F:F,datax!A:A,selection!$B$33,datax!B:B,$A78),IF(AND(selection!$B$33&lt;&gt;"All malignant (excl NMSC)"),SUMIFS(datax!F:F,datax!A:A,selection!$B$33,datax!B:B,$A78),SUMIFS(datax!F:F,datax!B:B,$A78,datax!A:A,"&lt;&gt;Other"))))</f>
        <v>36841</v>
      </c>
    </row>
    <row r="79" spans="1:15" s="36" customFormat="1" ht="27.75" customHeight="1" x14ac:dyDescent="0.3">
      <c r="A79" s="73"/>
      <c r="B79" s="214"/>
      <c r="C79" s="215"/>
      <c r="D79" s="215"/>
      <c r="E79" s="217"/>
      <c r="F79" s="75">
        <f>IFERROR(IF(OR(F78="",E78=0),"",ROUND((2*E78+1.96^2-(1.96*SQRT((1.96^2+4*E78*(1-(F78/100))))))/(2*($N78+(1.96^2))),3))*100,"")</f>
        <v>27</v>
      </c>
      <c r="G79" s="76">
        <f>IFERROR(IF(OR(F78="",E78=0),"",ROUND((2*E78+1.96^2+(1.96*SQRT((1.96^2+4*E78*(1-(F78/100))))))/(2*($N78+(1.96^2))),3))*100,"")</f>
        <v>27.800000000000004</v>
      </c>
      <c r="H79" s="217"/>
      <c r="I79" s="75">
        <f>IFERROR(IF(OR(I78="",H78=0),"",ROUND((2*H78+1.96^2-(1.96*SQRT((1.96^2+4*H78*(1-(I78/100))))))/(2*($O78+(1.96^2))),3))*100,"")</f>
        <v>43.3</v>
      </c>
      <c r="J79" s="75">
        <f>IFERROR(IF(OR(I78="",H78=0),"",ROUND((2*H78+1.96^2+(1.96*SQRT((1.96^2+4*H78*(1-(I78/100))))))/(2*($O78+(1.96^2))),3))*100,"")</f>
        <v>44.3</v>
      </c>
      <c r="K79" s="217"/>
      <c r="L79" s="75">
        <f>IFERROR(IF(OR(L78="",K78=0),"",ROUND((2*K78+1.96^2-(1.96*SQRT((1.96^2+4*K78*(1-(L78/100))))))/(2*($N78+(1.96^2))),3))*100,"")</f>
        <v>26.200000000000003</v>
      </c>
      <c r="M79" s="75">
        <f>IFERROR(IF(OR(L78="",K78=0),"",ROUND((2*K78+1.96^2+(1.96*SQRT((1.96^2+4*K78*(1-(L78/100))))))/(2*($N78+(1.96^2))),3))*100,"")</f>
        <v>27</v>
      </c>
      <c r="N79" s="221"/>
      <c r="O79" s="221"/>
    </row>
    <row r="80" spans="1:15" s="36" customFormat="1" ht="27.75" customHeight="1" x14ac:dyDescent="0.3">
      <c r="A80" s="73" t="s">
        <v>185</v>
      </c>
      <c r="B80" s="222" t="s">
        <v>192</v>
      </c>
      <c r="C80" s="215" t="s">
        <v>185</v>
      </c>
      <c r="D80" s="215"/>
      <c r="E80" s="216">
        <f>IF(AND(selection!$B$33="All malignant (excl NMSC)"),SUMIFS(datax!F:F,datax!D:D,1,datax!B:B,$A80),IF(AND(selection!$B$33&lt;&gt;"All malignant (excl NMSC)"),SUMIFS(datax!F:F,datax!D:D,1,datax!A:A,selection!$B$33,datax!B:B,$A80),IF(AND(selection!$B$33&lt;&gt;"All malignant (excl NMSC)"),SUMIFS(datax!F:F,datax!D:D,1,datax!A:A,selection!$B$33,datax!B:B,$A80),SUMIFS(datax!F:F,datax!D:D,1,datax!B:B,$A80))))</f>
        <v>26554</v>
      </c>
      <c r="F80" s="218">
        <f>IF(E80=0,"",IFERROR(E80/$N80*100,""))</f>
        <v>27.842261436674949</v>
      </c>
      <c r="G80" s="219"/>
      <c r="H80" s="216">
        <f>IF(AND(selection!$B$33="All malignant (excl NMSC)"),SUMIFS(datax!F:F,datax!E:E,1,datax!B:B,$A80),IF(AND(selection!$B$33&lt;&gt;"All malignant (excl NMSC)"),SUMIFS(datax!F:F,datax!E:E,1,datax!A:A,selection!$B$33,datax!B:B,$A80),IF(AND(selection!$B$33&lt;&gt;"All malignant (excl NMSC)"),SUMIFS(datax!F:F,datax!E:E,1,datax!A:A,selection!$B$33,datax!B:B,$A80),SUMIFS(datax!F:F,datax!E:E,1,datax!B:B,$A80))))</f>
        <v>34432</v>
      </c>
      <c r="I80" s="218">
        <f>IF(H80=0,"",IFERROR(H80/$O80*100,""))</f>
        <v>46.299483648881242</v>
      </c>
      <c r="J80" s="219"/>
      <c r="K80" s="216">
        <f>IF(AND(selection!$B$33="All malignant (excl NMSC)"),SUMIFS(datax!F:F,datax!C:C,1,datax!B:B,$A80),IF(AND(selection!$B$33&lt;&gt;"All malignant (excl NMSC)"),SUMIFS(datax!F:F,datax!C:C,1,datax!A:A,selection!$B$33,datax!B:B,$A80),IF(AND(selection!$B$33&lt;&gt;"All malignant (excl NMSC)"),SUMIFS(datax!F:F,datax!C:C,1,datax!A:A,selection!$B$33,datax!B:B,$A80),SUMIFS(datax!F:F,datax!C:C,1,datax!B:B,$A80))))</f>
        <v>25633</v>
      </c>
      <c r="L80" s="218">
        <f>IF(K80=0,"",IFERROR(K80/$N80*100,""))</f>
        <v>26.876579325385592</v>
      </c>
      <c r="M80" s="218"/>
      <c r="N80" s="220">
        <f>IF(AND(selection!$B$33="All malignant (excl NMSC)"),SUMIFS(datax!F:F,datax!B:B,$A80),IF(AND(selection!$B$33&lt;&gt;"All malignant (excl NMSC)"),SUMIFS(datax!F:F,datax!A:A,selection!$B$33,datax!B:B,$A80),IF(AND(selection!$B$33&lt;&gt;"All malignant (excl NMSC)"),SUMIFS(datax!F:F,datax!A:A,selection!$B$33,datax!B:B,$A80),SUMIFS(datax!F:F,datax!B:B,$A80))))</f>
        <v>95373</v>
      </c>
      <c r="O80" s="220">
        <f>IF(AND(selection!$B$33="All malignant (excl NMSC)"),SUMIFS(datax!F:F,datax!B:B,$A80,datax!A:A,"&lt;&gt;Other"),IF(AND(selection!$B$33&lt;&gt;"All malignant (excl NMSC)"),SUMIFS(datax!F:F,datax!A:A,selection!$B$33,datax!B:B,$A80),IF(AND(selection!$B$33&lt;&gt;"All malignant (excl NMSC)"),SUMIFS(datax!F:F,datax!A:A,selection!$B$33,datax!B:B,$A80),SUMIFS(datax!F:F,datax!B:B,$A80,datax!A:A,"&lt;&gt;Other"))))</f>
        <v>74368</v>
      </c>
    </row>
    <row r="81" spans="1:21" s="36" customFormat="1" ht="27.75" customHeight="1" x14ac:dyDescent="0.3">
      <c r="A81" s="73"/>
      <c r="B81" s="214"/>
      <c r="C81" s="215"/>
      <c r="D81" s="215"/>
      <c r="E81" s="217"/>
      <c r="F81" s="75">
        <f>IFERROR(IF(OR(F80="",E80=0),"",ROUND((2*E80+1.96^2-(1.96*SQRT((1.96^2+4*E80*(1-(F80/100))))))/(2*($N80+(1.96^2))),3))*100,"")</f>
        <v>27.6</v>
      </c>
      <c r="G81" s="76">
        <f>IFERROR(IF(OR(F80="",E80=0),"",ROUND((2*E80+1.96^2+(1.96*SQRT((1.96^2+4*E80*(1-(F80/100))))))/(2*($N80+(1.96^2))),3))*100,"")</f>
        <v>28.1</v>
      </c>
      <c r="H81" s="217"/>
      <c r="I81" s="75">
        <f>IFERROR(IF(OR(I80="",H80=0),"",ROUND((2*H80+1.96^2-(1.96*SQRT((1.96^2+4*H80*(1-(I80/100))))))/(2*($O80+(1.96^2))),3))*100,"")</f>
        <v>45.9</v>
      </c>
      <c r="J81" s="75">
        <f>IFERROR(IF(OR(I80="",H80=0),"",ROUND((2*H80+1.96^2+(1.96*SQRT((1.96^2+4*H80*(1-(I80/100))))))/(2*($O80+(1.96^2))),3))*100,"")</f>
        <v>46.7</v>
      </c>
      <c r="K81" s="217"/>
      <c r="L81" s="75">
        <f>IFERROR(IF(OR(L80="",K80=0),"",ROUND((2*K80+1.96^2-(1.96*SQRT((1.96^2+4*K80*(1-(L80/100))))))/(2*($N80+(1.96^2))),3))*100,"")</f>
        <v>26.6</v>
      </c>
      <c r="M81" s="75">
        <f>IFERROR(IF(OR(L80="",K80=0),"",ROUND((2*K80+1.96^2+(1.96*SQRT((1.96^2+4*K80*(1-(L80/100))))))/(2*($N80+(1.96^2))),3))*100,"")</f>
        <v>27.200000000000003</v>
      </c>
      <c r="N81" s="221"/>
      <c r="O81" s="221"/>
    </row>
    <row r="82" spans="1:21" s="36" customFormat="1" ht="27.75" customHeight="1" x14ac:dyDescent="0.3">
      <c r="A82" s="73" t="s">
        <v>300</v>
      </c>
      <c r="B82" s="222" t="s">
        <v>188</v>
      </c>
      <c r="C82" s="215" t="s">
        <v>300</v>
      </c>
      <c r="D82" s="215"/>
      <c r="E82" s="216">
        <f>IF(AND(selection!$B$33="All malignant (excl NMSC)"),SUMIFS(datax!F:F,datax!D:D,1,datax!B:B,$A82),IF(AND(selection!$B$33&lt;&gt;"All malignant (excl NMSC)"),SUMIFS(datax!F:F,datax!D:D,1,datax!A:A,selection!$B$33,datax!B:B,$A82),IF(AND(selection!$B$33&lt;&gt;"All malignant (excl NMSC)"),SUMIFS(datax!F:F,datax!D:D,1,datax!A:A,selection!$B$33,datax!B:B,$A82),SUMIFS(datax!F:F,datax!D:D,1,datax!B:B,$A82))))</f>
        <v>11637</v>
      </c>
      <c r="F82" s="218">
        <f>IF(E82=0,"",IFERROR(E82/$N82*100,""))</f>
        <v>29.373012267151292</v>
      </c>
      <c r="G82" s="219"/>
      <c r="H82" s="216">
        <f>IF(AND(selection!$B$33="All malignant (excl NMSC)"),SUMIFS(datax!F:F,datax!E:E,1,datax!B:B,$A82),IF(AND(selection!$B$33&lt;&gt;"All malignant (excl NMSC)"),SUMIFS(datax!F:F,datax!E:E,1,datax!A:A,selection!$B$33,datax!B:B,$A82),IF(AND(selection!$B$33&lt;&gt;"All malignant (excl NMSC)"),SUMIFS(datax!F:F,datax!E:E,1,datax!A:A,selection!$B$33,datax!B:B,$A82),SUMIFS(datax!F:F,datax!E:E,1,datax!B:B,$A82))))</f>
        <v>14066</v>
      </c>
      <c r="I82" s="218">
        <f>IF(H82=0,"",IFERROR(H82/$O82*100,""))</f>
        <v>45.904314339795057</v>
      </c>
      <c r="J82" s="219"/>
      <c r="K82" s="216">
        <f>IF(AND(selection!$B$33="All malignant (excl NMSC)"),SUMIFS(datax!F:F,datax!C:C,1,datax!B:B,$A82),IF(AND(selection!$B$33&lt;&gt;"All malignant (excl NMSC)"),SUMIFS(datax!F:F,datax!C:C,1,datax!A:A,selection!$B$33,datax!B:B,$A82),IF(AND(selection!$B$33&lt;&gt;"All malignant (excl NMSC)"),SUMIFS(datax!F:F,datax!C:C,1,datax!A:A,selection!$B$33,datax!B:B,$A82),SUMIFS(datax!F:F,datax!C:C,1,datax!B:B,$A82))))</f>
        <v>10955</v>
      </c>
      <c r="L82" s="218">
        <f>IF(K82=0,"",IFERROR(K82/$N82*100,""))</f>
        <v>27.651572517542533</v>
      </c>
      <c r="M82" s="218"/>
      <c r="N82" s="220">
        <f>IF(AND(selection!$B$33="All malignant (excl NMSC)"),SUMIFS(datax!F:F,datax!B:B,$A82),IF(AND(selection!$B$33&lt;&gt;"All malignant (excl NMSC)"),SUMIFS(datax!F:F,datax!A:A,selection!$B$33,datax!B:B,$A82),IF(AND(selection!$B$33&lt;&gt;"All malignant (excl NMSC)"),SUMIFS(datax!F:F,datax!A:A,selection!$B$33,datax!B:B,$A82),SUMIFS(datax!F:F,datax!B:B,$A82))))</f>
        <v>39618</v>
      </c>
      <c r="O82" s="220">
        <f>IF(AND(selection!$B$33="All malignant (excl NMSC)"),SUMIFS(datax!F:F,datax!B:B,$A82,datax!A:A,"&lt;&gt;Other"),IF(AND(selection!$B$33&lt;&gt;"All malignant (excl NMSC)"),SUMIFS(datax!F:F,datax!A:A,selection!$B$33,datax!B:B,$A82),IF(AND(selection!$B$33&lt;&gt;"All malignant (excl NMSC)"),SUMIFS(datax!F:F,datax!A:A,selection!$B$33,datax!B:B,$A82),SUMIFS(datax!F:F,datax!B:B,$A82,datax!A:A,"&lt;&gt;Other"))))</f>
        <v>30642</v>
      </c>
    </row>
    <row r="83" spans="1:21" s="36" customFormat="1" ht="27.75" customHeight="1" thickBot="1" x14ac:dyDescent="0.35">
      <c r="A83" s="73"/>
      <c r="B83" s="229"/>
      <c r="C83" s="230"/>
      <c r="D83" s="230"/>
      <c r="E83" s="231"/>
      <c r="F83" s="77">
        <f>IFERROR(IF(OR(F82="",E82=0),"",ROUND((2*E82+1.96^2-(1.96*SQRT((1.96^2+4*E82*(1-(F82/100))))))/(2*($N82+(1.96^2))),3))*100,"")</f>
        <v>28.9</v>
      </c>
      <c r="G83" s="78">
        <f>IFERROR(IF(OR(F82="",E82=0),"",ROUND((2*E82+1.96^2+(1.96*SQRT((1.96^2+4*E82*(1-(F82/100))))))/(2*($N82+(1.96^2))),3))*100,"")</f>
        <v>29.799999999999997</v>
      </c>
      <c r="H83" s="231"/>
      <c r="I83" s="77">
        <f>IFERROR(IF(OR(I82="",H82=0),"",ROUND((2*H82+1.96^2-(1.96*SQRT((1.96^2+4*H82*(1-(I82/100))))))/(2*($O82+(1.96^2))),3))*100,"")</f>
        <v>45.300000000000004</v>
      </c>
      <c r="J83" s="77">
        <f>IFERROR(IF(OR(I82="",H82=0),"",ROUND((2*H82+1.96^2+(1.96*SQRT((1.96^2+4*H82*(1-(I82/100))))))/(2*($O82+(1.96^2))),3))*100,"")</f>
        <v>46.5</v>
      </c>
      <c r="K83" s="231"/>
      <c r="L83" s="77">
        <f>IFERROR(IF(OR(L82="",K82=0),"",ROUND((2*K82+1.96^2-(1.96*SQRT((1.96^2+4*K82*(1-(L82/100))))))/(2*($N82+(1.96^2))),3))*100,"")</f>
        <v>27.200000000000003</v>
      </c>
      <c r="M83" s="77">
        <f>IFERROR(IF(OR(L82="",K82=0),"",ROUND((2*K82+1.96^2+(1.96*SQRT((1.96^2+4*K82*(1-(L82/100))))))/(2*($N82+(1.96^2))),3))*100,"")</f>
        <v>28.1</v>
      </c>
      <c r="N83" s="232"/>
      <c r="O83" s="232"/>
    </row>
    <row r="84" spans="1:21" ht="19.5" customHeight="1" x14ac:dyDescent="0.3">
      <c r="A84" s="85"/>
      <c r="C84" s="49"/>
      <c r="D84" s="4"/>
      <c r="E84" s="8"/>
      <c r="H84" s="8"/>
      <c r="K84" s="8"/>
      <c r="N84" s="8"/>
      <c r="O84" s="8"/>
    </row>
    <row r="85" spans="1:21" ht="19.5" customHeight="1" x14ac:dyDescent="0.25">
      <c r="C85" s="3"/>
      <c r="D85" s="4"/>
    </row>
    <row r="86" spans="1:21" s="1" customFormat="1" ht="19.5" customHeight="1" x14ac:dyDescent="0.25">
      <c r="C86" s="2"/>
    </row>
    <row r="87" spans="1:21" s="1" customFormat="1" ht="19.5" customHeight="1" x14ac:dyDescent="0.25">
      <c r="C87" s="2"/>
      <c r="D87" s="233" t="s">
        <v>82</v>
      </c>
      <c r="E87" s="233"/>
      <c r="F87" s="233"/>
      <c r="G87" s="233" t="s">
        <v>80</v>
      </c>
      <c r="H87" s="233"/>
      <c r="I87" s="233"/>
      <c r="J87" s="233" t="s">
        <v>81</v>
      </c>
      <c r="K87" s="233"/>
      <c r="L87" s="233"/>
      <c r="M87" s="51"/>
      <c r="N87" s="51"/>
      <c r="O87" s="51"/>
    </row>
    <row r="88" spans="1:21" s="1" customFormat="1" ht="19.5" customHeight="1" x14ac:dyDescent="0.25">
      <c r="C88" s="18" t="s">
        <v>34</v>
      </c>
      <c r="D88" s="107" t="s">
        <v>114</v>
      </c>
      <c r="E88" s="107"/>
      <c r="F88" s="107"/>
      <c r="G88" s="107"/>
      <c r="H88" s="107"/>
      <c r="I88" s="107"/>
      <c r="J88" s="107"/>
      <c r="K88" s="107"/>
      <c r="L88" s="107"/>
      <c r="P88" s="51"/>
      <c r="Q88" s="51"/>
      <c r="R88" s="51"/>
      <c r="S88" s="228"/>
      <c r="T88" s="228"/>
      <c r="U88" s="228"/>
    </row>
    <row r="89" spans="1:21" s="1" customFormat="1" ht="19.5" customHeight="1" x14ac:dyDescent="0.25">
      <c r="C89" s="18"/>
      <c r="D89" s="106" t="s">
        <v>26</v>
      </c>
      <c r="E89" s="69" t="s">
        <v>25</v>
      </c>
      <c r="F89" s="69" t="s">
        <v>24</v>
      </c>
      <c r="G89" s="106" t="s">
        <v>26</v>
      </c>
      <c r="H89" s="69" t="s">
        <v>25</v>
      </c>
      <c r="I89" s="69" t="s">
        <v>24</v>
      </c>
      <c r="J89" s="106" t="s">
        <v>26</v>
      </c>
      <c r="K89" s="69" t="s">
        <v>25</v>
      </c>
      <c r="L89" s="69" t="s">
        <v>24</v>
      </c>
      <c r="P89" s="19"/>
      <c r="Q89" s="19"/>
      <c r="R89" s="19"/>
      <c r="S89" s="19"/>
      <c r="T89" s="19"/>
      <c r="U89" s="19"/>
    </row>
    <row r="90" spans="1:21" s="1" customFormat="1" ht="19.5" customHeight="1" x14ac:dyDescent="0.25">
      <c r="C90" s="18"/>
      <c r="D90" s="70"/>
      <c r="E90" s="71"/>
      <c r="F90" s="71"/>
      <c r="G90" s="70"/>
      <c r="H90" s="71"/>
      <c r="I90" s="71"/>
      <c r="J90" s="70"/>
      <c r="K90" s="71"/>
      <c r="L90" s="71"/>
      <c r="P90" s="79"/>
      <c r="Q90" s="79"/>
      <c r="R90" s="79"/>
      <c r="S90" s="79"/>
      <c r="T90" s="79"/>
      <c r="U90" s="79"/>
    </row>
    <row r="91" spans="1:21" s="1" customFormat="1" ht="19.5" customHeight="1" x14ac:dyDescent="0.25">
      <c r="A91" s="18" t="s">
        <v>247</v>
      </c>
      <c r="B91" s="18"/>
      <c r="C91" s="18" t="s">
        <v>171</v>
      </c>
      <c r="D91" s="68">
        <f>IF(selection!$B$33="All malignant (excl NMSC)",E108,"0")</f>
        <v>28.540401141695671</v>
      </c>
      <c r="E91" s="72">
        <f>IF(selection!$B$33="All malignant (excl NMSC)",E108-F108,"0")</f>
        <v>0.14040114169567275</v>
      </c>
      <c r="F91" s="72">
        <f>IF(selection!$B$33="All malignant (excl NMSC)",G108-E108,"0")</f>
        <v>5.9598858304326541E-2</v>
      </c>
      <c r="G91" s="68">
        <f>IF(selection!$B$33="All malignant (excl NMSC)",E113,"0")</f>
        <v>44.863121403553116</v>
      </c>
      <c r="H91" s="72">
        <f>IF(selection!$B$33="All malignant (excl NMSC)",E113-F113,"0")</f>
        <v>0.163121403553113</v>
      </c>
      <c r="I91" s="72">
        <f>IF(selection!$B$33="All malignant (excl NMSC)",G113-E113,"0")</f>
        <v>0.13687859644688416</v>
      </c>
      <c r="J91" s="68">
        <f>IF(selection!$B$33="All malignant (excl NMSC)",E118,"0")</f>
        <v>27.612137538719121</v>
      </c>
      <c r="K91" s="72">
        <f>IF(selection!$B$33="All malignant (excl NMSC)",E118-F118,"0")</f>
        <v>0.11213753871911791</v>
      </c>
      <c r="L91" s="72">
        <f>IF(selection!$B$33="All malignant (excl NMSC)",G118-E118,"0")</f>
        <v>8.7862461280881377E-2</v>
      </c>
      <c r="P91" s="50"/>
      <c r="Q91" s="50"/>
      <c r="R91" s="50"/>
      <c r="S91" s="50"/>
      <c r="T91" s="50"/>
      <c r="U91" s="50"/>
    </row>
    <row r="92" spans="1:21" s="1" customFormat="1" ht="19.5" customHeight="1" x14ac:dyDescent="0.25">
      <c r="A92" s="18" t="str">
        <f>selection!J26</f>
        <v>Cheshire &amp; Merseyside</v>
      </c>
      <c r="B92" s="18"/>
      <c r="C92" s="18" t="s">
        <v>190</v>
      </c>
      <c r="D92" s="68">
        <f>IF(selection!$B$33="All malignant (excl NMSC)",E109,"0")</f>
        <v>27.391210218662049</v>
      </c>
      <c r="E92" s="72">
        <f>IF(selection!$B$33="All malignant (excl NMSC)",E109-F109,"0")</f>
        <v>0.39121021866204941</v>
      </c>
      <c r="F92" s="72">
        <f>IF(selection!$B$33="All malignant (excl NMSC)",G109-E109,"0")</f>
        <v>0.40878978133795485</v>
      </c>
      <c r="G92" s="68">
        <f>IF(selection!$B$33="All malignant (excl NMSC)",E114,"0")</f>
        <v>44.896774728463647</v>
      </c>
      <c r="H92" s="72">
        <f>IF(selection!$B$33="All malignant (excl NMSC)",E114-F114,"0")</f>
        <v>0.49677472846364878</v>
      </c>
      <c r="I92" s="72">
        <f>IF(selection!$B$33="All malignant (excl NMSC)",G114-E114,"0")</f>
        <v>0.50322527153635122</v>
      </c>
      <c r="J92" s="68">
        <f>IF(selection!$B$33="All malignant (excl NMSC)",E119,"0")</f>
        <v>28.542974669841957</v>
      </c>
      <c r="K92" s="72">
        <f>IF(selection!$B$33="All malignant (excl NMSC)",E119-F119,"0")</f>
        <v>0.44297466984195566</v>
      </c>
      <c r="L92" s="72">
        <f>IF(selection!$B$33="All malignant (excl NMSC)",G119-E119,"0")</f>
        <v>0.45702533015803937</v>
      </c>
      <c r="P92" s="50"/>
      <c r="Q92" s="50"/>
      <c r="R92" s="50"/>
      <c r="S92" s="50"/>
      <c r="T92" s="50"/>
      <c r="U92" s="50"/>
    </row>
    <row r="93" spans="1:21" s="1" customFormat="1" x14ac:dyDescent="0.25">
      <c r="A93" s="18"/>
      <c r="B93" s="18"/>
      <c r="C93" s="18"/>
      <c r="D93" s="68"/>
      <c r="E93" s="72"/>
      <c r="F93" s="72"/>
      <c r="G93" s="68"/>
      <c r="H93" s="72"/>
      <c r="I93" s="72"/>
      <c r="J93" s="68"/>
      <c r="K93" s="72"/>
      <c r="L93" s="72"/>
      <c r="P93" s="50"/>
      <c r="Q93" s="50"/>
      <c r="R93" s="50"/>
      <c r="S93" s="50"/>
      <c r="T93" s="50"/>
      <c r="U93" s="50"/>
    </row>
    <row r="94" spans="1:21" s="1" customFormat="1" x14ac:dyDescent="0.25">
      <c r="A94" s="18"/>
      <c r="B94" s="18"/>
      <c r="C94" s="18"/>
      <c r="D94" s="68"/>
      <c r="E94" s="72"/>
      <c r="F94" s="72"/>
      <c r="G94" s="68"/>
      <c r="H94" s="72"/>
      <c r="I94" s="72"/>
      <c r="J94" s="68"/>
      <c r="K94" s="72"/>
      <c r="L94" s="72"/>
      <c r="P94" s="50"/>
      <c r="Q94" s="50"/>
      <c r="R94" s="50"/>
      <c r="S94" s="50"/>
      <c r="T94" s="50"/>
      <c r="U94" s="50"/>
    </row>
    <row r="95" spans="1:21" s="1" customFormat="1" x14ac:dyDescent="0.25">
      <c r="A95" s="18"/>
      <c r="B95" s="18"/>
      <c r="C95" s="18"/>
      <c r="D95" s="68"/>
      <c r="E95" s="72"/>
      <c r="F95" s="72"/>
      <c r="G95" s="68"/>
      <c r="H95" s="72"/>
      <c r="I95" s="72"/>
      <c r="J95" s="68"/>
      <c r="K95" s="72"/>
      <c r="L95" s="72"/>
      <c r="P95" s="50"/>
      <c r="Q95" s="50"/>
      <c r="R95" s="50"/>
      <c r="S95" s="50"/>
      <c r="T95" s="50"/>
      <c r="U95" s="50"/>
    </row>
    <row r="96" spans="1:21" s="81" customFormat="1" ht="19.5" customHeight="1" x14ac:dyDescent="0.25">
      <c r="C96" s="18"/>
      <c r="D96" s="107" t="s">
        <v>115</v>
      </c>
      <c r="E96" s="107"/>
      <c r="F96" s="107"/>
      <c r="G96" s="107"/>
      <c r="H96" s="107"/>
      <c r="I96" s="107"/>
      <c r="J96" s="107"/>
      <c r="K96" s="107"/>
      <c r="L96" s="107"/>
      <c r="M96" s="80"/>
    </row>
    <row r="97" spans="1:13" s="81" customFormat="1" x14ac:dyDescent="0.25">
      <c r="C97" s="18"/>
      <c r="D97" s="106" t="s">
        <v>26</v>
      </c>
      <c r="E97" s="69" t="s">
        <v>25</v>
      </c>
      <c r="F97" s="69" t="s">
        <v>24</v>
      </c>
      <c r="G97" s="106" t="s">
        <v>26</v>
      </c>
      <c r="H97" s="69" t="s">
        <v>25</v>
      </c>
      <c r="I97" s="69" t="s">
        <v>24</v>
      </c>
      <c r="J97" s="106" t="s">
        <v>26</v>
      </c>
      <c r="K97" s="69" t="s">
        <v>25</v>
      </c>
      <c r="L97" s="69" t="s">
        <v>24</v>
      </c>
      <c r="M97" s="80"/>
    </row>
    <row r="98" spans="1:13" s="81" customFormat="1" x14ac:dyDescent="0.25">
      <c r="C98" s="18"/>
      <c r="D98" s="106"/>
      <c r="E98" s="71"/>
      <c r="F98" s="71"/>
      <c r="G98" s="106"/>
      <c r="H98" s="71"/>
      <c r="I98" s="71"/>
      <c r="J98" s="106"/>
      <c r="K98" s="71"/>
      <c r="L98" s="71"/>
    </row>
    <row r="99" spans="1:13" s="81" customFormat="1" x14ac:dyDescent="0.25">
      <c r="A99" s="18" t="s">
        <v>247</v>
      </c>
      <c r="B99" s="18"/>
      <c r="C99" s="18" t="s">
        <v>171</v>
      </c>
      <c r="D99" s="68" t="str">
        <f>IF(selection!$B$33&lt;&gt;"All malignant (excl NMSC)",E108,"0")</f>
        <v>0</v>
      </c>
      <c r="E99" s="72" t="str">
        <f>IF(selection!$B$33&lt;&gt;"All malignant (excl NMSC)",E108-F108,"0")</f>
        <v>0</v>
      </c>
      <c r="F99" s="72" t="str">
        <f>IF(selection!$B$33&lt;&gt;"All malignant (excl NMSC)",G108-E108,"0")</f>
        <v>0</v>
      </c>
      <c r="G99" s="68" t="str">
        <f>IF(selection!$B$33&lt;&gt;"All malignant (excl NMSC)",E113,"0")</f>
        <v>0</v>
      </c>
      <c r="H99" s="72" t="str">
        <f>IF(selection!$B$33&lt;&gt;"All malignant (excl NMSC)",E113-F113,"0")</f>
        <v>0</v>
      </c>
      <c r="I99" s="72" t="str">
        <f>IF(selection!$B$33&lt;&gt;"All malignant (excl NMSC)",G113-E113,"0")</f>
        <v>0</v>
      </c>
      <c r="J99" s="68" t="str">
        <f>IF(selection!$B$33&lt;&gt;"All malignant (excl NMSC)",E118,"0")</f>
        <v>0</v>
      </c>
      <c r="K99" s="72" t="str">
        <f>IF(selection!$B$33&lt;&gt;"All malignant (excl NMSC)",E118-F118,"0")</f>
        <v>0</v>
      </c>
      <c r="L99" s="72" t="str">
        <f>IF(selection!$B$33&lt;&gt;"All malignant (excl NMSC)",G118-E118,"0")</f>
        <v>0</v>
      </c>
      <c r="M99" s="80"/>
    </row>
    <row r="100" spans="1:13" s="81" customFormat="1" x14ac:dyDescent="0.25">
      <c r="A100" s="18" t="s">
        <v>213</v>
      </c>
      <c r="B100" s="18"/>
      <c r="C100" s="18" t="s">
        <v>190</v>
      </c>
      <c r="D100" s="68" t="str">
        <f>IF(selection!$B$33&lt;&gt;"All malignant (excl NMSC)",E109,"0")</f>
        <v>0</v>
      </c>
      <c r="E100" s="72" t="str">
        <f>IF(selection!$B$33&lt;&gt;"All malignant (excl NMSC)",E109-F109,"0")</f>
        <v>0</v>
      </c>
      <c r="F100" s="72" t="str">
        <f>IF(selection!$B$33&lt;&gt;"All malignant (excl NMSC)",G109-E109,"0")</f>
        <v>0</v>
      </c>
      <c r="G100" s="68" t="str">
        <f>IF(selection!$B$33&lt;&gt;"All malignant (excl NMSC)",E114,"0")</f>
        <v>0</v>
      </c>
      <c r="H100" s="72" t="str">
        <f>IF(selection!$B$33&lt;&gt;"All malignant (excl NMSC)",E114-F114,"0")</f>
        <v>0</v>
      </c>
      <c r="I100" s="72" t="str">
        <f>IF(selection!$B$33&lt;&gt;"All malignant (excl NMSC)",G114-E114,"0")</f>
        <v>0</v>
      </c>
      <c r="J100" s="68" t="str">
        <f>IF(selection!$B$33&lt;&gt;"All malignant (excl NMSC)",E119,"0")</f>
        <v>0</v>
      </c>
      <c r="K100" s="72" t="str">
        <f>IF(selection!$B$33&lt;&gt;"All malignant (excl NMSC)",E119-F119,"0")</f>
        <v>0</v>
      </c>
      <c r="L100" s="72" t="str">
        <f>IF(selection!$B$33&lt;&gt;"All malignant (excl NMSC)",G119-E119,"0")</f>
        <v>0</v>
      </c>
      <c r="M100" s="80"/>
    </row>
    <row r="101" spans="1:13" s="1" customFormat="1" x14ac:dyDescent="0.25">
      <c r="I101" s="72"/>
      <c r="J101" s="68"/>
      <c r="K101" s="72"/>
      <c r="L101" s="72"/>
      <c r="M101" s="80"/>
    </row>
    <row r="102" spans="1:13" s="1" customFormat="1" x14ac:dyDescent="0.25">
      <c r="I102" s="72"/>
      <c r="J102" s="68"/>
      <c r="K102" s="72"/>
      <c r="L102" s="72"/>
      <c r="M102" s="80"/>
    </row>
    <row r="103" spans="1:13" s="1" customFormat="1" x14ac:dyDescent="0.25">
      <c r="J103" s="68"/>
      <c r="K103" s="72"/>
      <c r="L103" s="72"/>
    </row>
    <row r="104" spans="1:13" s="1" customFormat="1" ht="18.75" customHeight="1" x14ac:dyDescent="0.25">
      <c r="D104" s="1" t="s">
        <v>242</v>
      </c>
      <c r="E104" s="1" t="s">
        <v>105</v>
      </c>
      <c r="F104" s="1" t="s">
        <v>262</v>
      </c>
      <c r="G104" s="1" t="s">
        <v>263</v>
      </c>
      <c r="H104" s="1" t="s">
        <v>166</v>
      </c>
    </row>
    <row r="105" spans="1:13" s="1" customFormat="1" x14ac:dyDescent="0.25"/>
    <row r="106" spans="1:13" s="1" customFormat="1" x14ac:dyDescent="0.25"/>
    <row r="107" spans="1:13" s="1" customFormat="1" x14ac:dyDescent="0.25">
      <c r="D107" s="1" t="s">
        <v>41</v>
      </c>
    </row>
    <row r="108" spans="1:13" s="1" customFormat="1" x14ac:dyDescent="0.25">
      <c r="B108" s="1" t="s">
        <v>247</v>
      </c>
      <c r="D108" s="1">
        <f>IF(AND(selection!$B$33="All malignant (excl NMSC)"),SUMIFS(datax!F:F,datax!D:D,1),IF(AND(selection!$B$33&lt;&gt;"All malignant (excl NMSC)"),SUMIFS(datax!F:F,datax!D:D,1,datax!A:A,selection!$B$33),IF(AND(selection!$B$33&lt;&gt;"All malignant (excl NMSC)"),SUMIFS(datax!F:F,datax!D:D,1,datax!A:A,selection!$B$33),SUMIFS(datax!F:F,datax!D:D,1))))</f>
        <v>258082</v>
      </c>
      <c r="E108" s="1">
        <f>IF(D108=0,"",IFERROR(D108/$H108*100,""))</f>
        <v>28.540401141695671</v>
      </c>
      <c r="F108" s="1">
        <f>IFERROR(IF(OR(E108="",D108=0),"",ROUND((2*D108+1.96^2-(1.96*SQRT((1.96^2+4*D108*(1-(E108/100))))))/(2*(H108+(1.96^2))),3))*100,"")</f>
        <v>28.4</v>
      </c>
      <c r="G108" s="1">
        <f>IFERROR(IF(OR(E108="",D108=0),"",ROUND((2*D108+1.96^2+(1.96*SQRT((1.96^2+4*D108*(1-(E108/100))))))/(2*(H108+(1.96^2))),3))*100,"")</f>
        <v>28.599999999999998</v>
      </c>
      <c r="H108" s="1">
        <f>IF(AND(selection!$B$33="All malignant (excl NMSC)"),SUM(datax!F:F),IF(AND(selection!$B$33&lt;&gt;"All malignant (excl NMSC)"),SUMIFS(datax!F:F,datax!A:A,selection!$B$33),IF(AND(selection!$B$33&lt;&gt;"All malignant (excl NMSC)"),SUMIFS(datax!F:F,datax!A:A,selection!$B$33),SUM(datax!F:F))))</f>
        <v>904269</v>
      </c>
    </row>
    <row r="109" spans="1:13" s="1" customFormat="1" ht="19.5" customHeight="1" x14ac:dyDescent="0.25">
      <c r="B109" s="1" t="str">
        <f>selection!J26</f>
        <v>Cheshire &amp; Merseyside</v>
      </c>
      <c r="D109" s="1">
        <f>IF(AND(selection!$B$33="All malignant (excl NMSC)"),SUMIFS(datax!F:F,datax!D:D,1,datax!B:B,selection!$J$26),IF(AND(selection!$B$33&lt;&gt;"All malignant (excl NMSC)"),SUMIFS(datax!F:F,datax!D:D,1,datax!A:A,selection!$B$33,datax!B:B,selection!$J$26),IF(AND(selection!$B$33&lt;&gt;"All malignant (excl NMSC)"),SUMIFS(datax!F:F,datax!D:D,1,datax!A:A,selection!$B$33,datax!B:B,selection!$J$26),SUMIFS(datax!F:F,datax!D:D,1,datax!B:B,selection!$J$26))))</f>
        <v>12652</v>
      </c>
      <c r="E109" s="1">
        <f>IF(D109=0,"",IFERROR(D109/$H109*100,""))</f>
        <v>27.391210218662049</v>
      </c>
      <c r="F109" s="1">
        <f>IFERROR(IF(OR(E109="",D109=0),"",ROUND((2*D109+1.96^2-(1.96*SQRT((1.96^2+4*D109*(1-(E109/100))))))/(2*(H109+(1.96^2))),3))*100,"")</f>
        <v>27</v>
      </c>
      <c r="G109" s="1">
        <f>IFERROR(IF(OR(E109="",D109=0),"",ROUND((2*D109+1.96^2+(1.96*SQRT((1.96^2+4*D109*(1-(E109/100))))))/(2*(H109+(1.96^2))),3))*100,"")</f>
        <v>27.800000000000004</v>
      </c>
      <c r="H109" s="1">
        <f>IF(AND(selection!$B$33="All malignant (excl NMSC)"),SUMIFS(datax!F:F,datax!B:B,selection!$J$26),IF(AND(selection!$B$33&lt;&gt;"All malignant (excl NMSC)"),SUMIFS(datax!F:F,datax!A:A,selection!$B$33,datax!B:B,selection!$J$26),IF(AND(selection!$B$33&lt;&gt;"All malignant (excl NMSC)"),SUMIFS(datax!F:F,datax!A:A,selection!$B$33,datax!B:B,selection!$J$26),SUMIFS(datax!F:F,datax!B:B,selection!$J$26))))</f>
        <v>46190</v>
      </c>
    </row>
    <row r="110" spans="1:13" s="1" customFormat="1" x14ac:dyDescent="0.25"/>
    <row r="111" spans="1:13" s="1" customFormat="1" x14ac:dyDescent="0.25"/>
    <row r="112" spans="1:13" s="1" customFormat="1" x14ac:dyDescent="0.25">
      <c r="D112" s="1" t="s">
        <v>75</v>
      </c>
    </row>
    <row r="113" spans="2:8" s="1" customFormat="1" x14ac:dyDescent="0.25">
      <c r="B113" s="1" t="s">
        <v>247</v>
      </c>
      <c r="D113" s="1">
        <f>IF(AND(selection!$B$33="All malignant (excl NMSC)"),SUMIFS(datax!F:F,datax!E:E,1,datax!A:A,"&lt;&gt;Other"),IF(AND(selection!$B$33&lt;&gt;"All malignant (excl NMSC)"),SUMIFS(datax!F:F,datax!E:E,1,datax!A:A,selection!$B$33),IF(AND(selection!$B$33&lt;&gt;"All malignant (excl NMSC)"),SUMIFS(datax!F:F,datax!E:E,1,datax!A:A,selection!$B$33),SUMIFS(datax!F:F,datax!E:E,1))))</f>
        <v>312403</v>
      </c>
      <c r="E113" s="1">
        <f>IF(D113=0,"",IFERROR(D113/$H113*100,""))</f>
        <v>44.863121403553116</v>
      </c>
      <c r="F113" s="1">
        <f>IFERROR(IF(OR(E113="",D113=0),"",ROUND((2*D113+1.96^2-(1.96*SQRT((1.96^2+4*D113*(1-(E113/100))))))/(2*(H113+(1.96^2))),3))*100,"")</f>
        <v>44.7</v>
      </c>
      <c r="G113" s="1">
        <f>IFERROR(IF(OR(E113="",D113=0),"",ROUND((2*D113+1.96^2+(1.96*SQRT((1.96^2+4*D113*(1-(E113/100))))))/(2*(H113+(1.96^2))),3))*100,"")</f>
        <v>45</v>
      </c>
      <c r="H113" s="1">
        <f>IF(AND(selection!$B$33="All malignant (excl NMSC)"),SUMIFS(datax!F:F,datax!A:A,"&lt;&gt;Other"),IF(AND(selection!$B$33&lt;&gt;"All malignant (excl NMSC)"),SUMIFS(datax!F:F,datax!A:A,selection!$B$33),IF(AND(selection!$B$33&lt;&gt;"All malignant (excl NMSC)"),SUMIFS(datax!F:F,datax!A:A,selection!$B$33),SUMIFS(datax!F:F,datax!A:A,"&lt;&gt;Other"))))</f>
        <v>696347</v>
      </c>
    </row>
    <row r="114" spans="2:8" s="1" customFormat="1" ht="19.5" customHeight="1" x14ac:dyDescent="0.25">
      <c r="B114" s="1" t="str">
        <f>selection!J26</f>
        <v>Cheshire &amp; Merseyside</v>
      </c>
      <c r="D114" s="1">
        <f>IF(AND(selection!$B$33="All malignant (excl NMSC)"),SUMIFS(datax!F:F,datax!E:E,1,datax!B:B,selection!$J$26),IF(AND(selection!$B$33&lt;&gt;"All malignant (excl NMSC)"),SUMIFS(datax!F:F,datax!E:E,1,datax!A:A,selection!$B$33,datax!B:B,selection!$J$26),IF(AND(selection!$B$33&lt;&gt;"All malignant (excl NMSC)"),SUMIFS(datax!F:F,datax!E:E,1,datax!A:A,selection!$B$33,datax!B:B,selection!$J$26),SUMIFS(datax!F:F,datax!E:E,1,datax!B:B,selection!$J$26))))</f>
        <v>16245</v>
      </c>
      <c r="E114" s="1">
        <f>IF(D114=0,"",IFERROR(D114/$H114*100,""))</f>
        <v>44.896774728463647</v>
      </c>
      <c r="F114" s="1">
        <f>IFERROR(IF(OR(E114="",D114=0),"",ROUND((2*D114+1.96^2-(1.96*SQRT((1.96^2+4*D114*(1-(E114/100))))))/(2*(H114+(1.96^2))),3))*100,"")</f>
        <v>44.4</v>
      </c>
      <c r="G114" s="1">
        <f>IFERROR(IF(OR(E114="",D114=0),"",ROUND((2*D114+1.96^2+(1.96*SQRT((1.96^2+4*D114*(1-(E114/100))))))/(2*(H114+(1.96^2))),3))*100,"")</f>
        <v>45.4</v>
      </c>
      <c r="H114" s="1">
        <f>IF(AND(selection!$B$33="All malignant (excl NMSC)"),SUMIFS(datax!F:F,datax!B:B,selection!$J$26,datax!A:A,"&lt;&gt;Other"),IF(AND(selection!$B$33&lt;&gt;"All malignant (excl NMSC)"),SUMIFS(datax!F:F,datax!A:A,selection!$B$33,datax!B:B,selection!$J$26),IF(AND(selection!$B$33&lt;&gt;"All malignant (excl NMSC)"),SUMIFS(datax!F:F,datax!A:A,selection!$B$33,datax!B:B,selection!$J$26),SUMIFS(datax!F:F,datax!B:B,selection!$J$26,datax!A:A,"&lt;&gt;Other"))))</f>
        <v>36183</v>
      </c>
    </row>
    <row r="115" spans="2:8" s="1" customFormat="1" x14ac:dyDescent="0.25"/>
    <row r="116" spans="2:8" s="1" customFormat="1" x14ac:dyDescent="0.25"/>
    <row r="117" spans="2:8" s="1" customFormat="1" x14ac:dyDescent="0.25">
      <c r="D117" s="1" t="s">
        <v>42</v>
      </c>
    </row>
    <row r="118" spans="2:8" s="1" customFormat="1" x14ac:dyDescent="0.25">
      <c r="B118" s="1" t="s">
        <v>247</v>
      </c>
      <c r="D118" s="1">
        <f>IF(AND(selection!$B$33="All malignant (excl NMSC)"),SUMIFS(datax!F:F,datax!C:C,1),IF(AND(selection!$B$33&lt;&gt;"All malignant (excl NMSC)"),SUMIFS(datax!F:F,datax!C:C,1,datax!A:A,selection!$B$33),IF(AND(selection!$B$33&lt;&gt;"All malignant (excl NMSC)"),SUMIFS(datax!F:F,datax!C:C,1,datax!A:A,selection!$B$33),SUMIFS(datax!F:F,datax!C:C,1))))</f>
        <v>249688</v>
      </c>
      <c r="E118" s="1">
        <f>IF(D118=0,"",IFERROR(D118/$H108*100,""))</f>
        <v>27.612137538719121</v>
      </c>
      <c r="F118" s="1">
        <f>IFERROR(IF(OR(E118="",D118=0),"",ROUND((2*D118+1.96^2-(1.96*SQRT((1.96^2+4*D118*(1-(E118/100))))))/(2*(H118+(1.96^2))),3))*100,"")</f>
        <v>27.500000000000004</v>
      </c>
      <c r="G118" s="1">
        <f>IFERROR(IF(OR(E118="",D118=0),"",ROUND((2*D118+1.96^2+(1.96*SQRT((1.96^2+4*D118*(1-(E118/100))))))/(2*(H118+(1.96^2))),3))*100,"")</f>
        <v>27.700000000000003</v>
      </c>
      <c r="H118" s="1">
        <f>IF(AND(selection!$B$33="All malignant (excl NMSC)"),SUM(datax!F:F),IF(AND(selection!$B$33&lt;&gt;"All malignant (excl NMSC)"),SUMIFS(datax!F:F,datax!A:A,selection!$B$33),IF(AND(selection!$B$33&lt;&gt;"All malignant (excl NMSC)"),SUMIFS(datax!F:F,datax!A:A,selection!$B$33),SUM(datax!F:F))))</f>
        <v>904269</v>
      </c>
    </row>
    <row r="119" spans="2:8" s="1" customFormat="1" ht="19.5" customHeight="1" x14ac:dyDescent="0.25">
      <c r="B119" s="1" t="str">
        <f>selection!J26</f>
        <v>Cheshire &amp; Merseyside</v>
      </c>
      <c r="D119" s="1">
        <f>IF(AND(selection!$B$33="All malignant (excl NMSC)"),SUMIFS(datax!F:F,datax!C:C,1,datax!B:B,selection!$J$26),IF(AND(selection!$B$33&lt;&gt;"All malignant (excl NMSC)"),SUMIFS(datax!F:F,datax!C:C,1,datax!A:A,selection!$B$33,datax!B:B,selection!$J$26),IF(AND(selection!$B$33&lt;&gt;"All malignant (excl NMSC)"),SUMIFS(datax!F:F,datax!C:C,1,datax!A:A,selection!$B$33,datax!B:B,selection!$J$26),SUMIFS(datax!F:F,datax!C:C,1,datax!B:B,selection!$J$26))))</f>
        <v>13184</v>
      </c>
      <c r="E119" s="1">
        <f>IF(D119=0,"",IFERROR(D119/$H109*100,""))</f>
        <v>28.542974669841957</v>
      </c>
      <c r="F119" s="1">
        <f>IFERROR(IF(OR(E119="",D119=0),"",ROUND((2*D119+1.96^2-(1.96*SQRT((1.96^2+4*D119*(1-(E119/100))))))/(2*(H119+(1.96^2))),3))*100,"")</f>
        <v>28.1</v>
      </c>
      <c r="G119" s="1">
        <f>IFERROR(IF(OR(E119="",D119=0),"",ROUND((2*D119+1.96^2+(1.96*SQRT((1.96^2+4*D119*(1-(E119/100))))))/(2*(H119+(1.96^2))),3))*100,"")</f>
        <v>28.999999999999996</v>
      </c>
      <c r="H119" s="1">
        <f>IF(AND(selection!$B$33="All malignant (excl NMSC)"),SUMIFS(datax!F:F,datax!B:B,selection!$J$26),IF(AND(selection!$B$33&lt;&gt;"All malignant (excl NMSC)"),SUMIFS(datax!F:F,datax!A:A,selection!$B$33,datax!B:B,selection!$J$26),IF(AND(selection!$B$33&lt;&gt;"All malignant (excl NMSC)"),SUMIFS(datax!F:F,datax!A:A,selection!$B$33,datax!B:B,selection!$J$26),SUMIFS(datax!F:F,datax!B:B,selection!$J$26))))</f>
        <v>46190</v>
      </c>
    </row>
    <row r="120" spans="2:8" s="1" customFormat="1" x14ac:dyDescent="0.25"/>
    <row r="121" spans="2:8" x14ac:dyDescent="0.25">
      <c r="D121" s="4"/>
    </row>
    <row r="122" spans="2:8" x14ac:dyDescent="0.25">
      <c r="D122" s="4"/>
    </row>
    <row r="123" spans="2:8" x14ac:dyDescent="0.25">
      <c r="D123" s="4"/>
    </row>
    <row r="124" spans="2:8" x14ac:dyDescent="0.25">
      <c r="D124" s="4"/>
    </row>
    <row r="125" spans="2:8" x14ac:dyDescent="0.25">
      <c r="D125" s="4"/>
    </row>
    <row r="126" spans="2:8" x14ac:dyDescent="0.25">
      <c r="D126" s="4"/>
    </row>
  </sheetData>
  <mergeCells count="254">
    <mergeCell ref="I50:J50"/>
    <mergeCell ref="I48:J48"/>
    <mergeCell ref="I76:J76"/>
    <mergeCell ref="I74:J74"/>
    <mergeCell ref="I72:J72"/>
    <mergeCell ref="I70:J70"/>
    <mergeCell ref="I68:J68"/>
    <mergeCell ref="I66:J66"/>
    <mergeCell ref="I64:J64"/>
    <mergeCell ref="I62:J62"/>
    <mergeCell ref="I60:J60"/>
    <mergeCell ref="I58:J58"/>
    <mergeCell ref="O66:O67"/>
    <mergeCell ref="O62:O63"/>
    <mergeCell ref="N60:N61"/>
    <mergeCell ref="O60:O61"/>
    <mergeCell ref="O58:O59"/>
    <mergeCell ref="O54:O55"/>
    <mergeCell ref="N52:N53"/>
    <mergeCell ref="O52:O53"/>
    <mergeCell ref="D27:M27"/>
    <mergeCell ref="O50:O51"/>
    <mergeCell ref="C44:D45"/>
    <mergeCell ref="E44:E45"/>
    <mergeCell ref="F44:G44"/>
    <mergeCell ref="H44:H45"/>
    <mergeCell ref="K44:K45"/>
    <mergeCell ref="L44:M44"/>
    <mergeCell ref="N44:N45"/>
    <mergeCell ref="O44:O45"/>
    <mergeCell ref="C30:D31"/>
    <mergeCell ref="C34:D35"/>
    <mergeCell ref="I44:J44"/>
    <mergeCell ref="I46:J46"/>
    <mergeCell ref="I56:J56"/>
    <mergeCell ref="I54:J54"/>
    <mergeCell ref="D87:F87"/>
    <mergeCell ref="G87:I87"/>
    <mergeCell ref="J87:L87"/>
    <mergeCell ref="O82:O83"/>
    <mergeCell ref="N74:N75"/>
    <mergeCell ref="O74:O75"/>
    <mergeCell ref="O70:O71"/>
    <mergeCell ref="N68:N69"/>
    <mergeCell ref="O68:O69"/>
    <mergeCell ref="E74:E75"/>
    <mergeCell ref="E76:E77"/>
    <mergeCell ref="E78:E79"/>
    <mergeCell ref="E80:E81"/>
    <mergeCell ref="E82:E83"/>
    <mergeCell ref="I82:J82"/>
    <mergeCell ref="I80:J80"/>
    <mergeCell ref="I78:J78"/>
    <mergeCell ref="S88:U88"/>
    <mergeCell ref="B82:B83"/>
    <mergeCell ref="C82:D83"/>
    <mergeCell ref="F82:G82"/>
    <mergeCell ref="H82:H83"/>
    <mergeCell ref="K82:K83"/>
    <mergeCell ref="L82:M82"/>
    <mergeCell ref="N78:N79"/>
    <mergeCell ref="O78:O79"/>
    <mergeCell ref="B80:B81"/>
    <mergeCell ref="C80:D81"/>
    <mergeCell ref="F80:G80"/>
    <mergeCell ref="H80:H81"/>
    <mergeCell ref="K80:K81"/>
    <mergeCell ref="L80:M80"/>
    <mergeCell ref="N80:N81"/>
    <mergeCell ref="O80:O81"/>
    <mergeCell ref="B78:B79"/>
    <mergeCell ref="C78:D79"/>
    <mergeCell ref="F78:G78"/>
    <mergeCell ref="H78:H79"/>
    <mergeCell ref="K78:K79"/>
    <mergeCell ref="L78:M78"/>
    <mergeCell ref="N82:N83"/>
    <mergeCell ref="B76:B77"/>
    <mergeCell ref="C76:D77"/>
    <mergeCell ref="F76:G76"/>
    <mergeCell ref="H76:H77"/>
    <mergeCell ref="K76:K77"/>
    <mergeCell ref="L76:M76"/>
    <mergeCell ref="N76:N77"/>
    <mergeCell ref="O76:O77"/>
    <mergeCell ref="B74:B75"/>
    <mergeCell ref="C74:D75"/>
    <mergeCell ref="F74:G74"/>
    <mergeCell ref="H74:H75"/>
    <mergeCell ref="K74:K75"/>
    <mergeCell ref="L74:M74"/>
    <mergeCell ref="B72:B73"/>
    <mergeCell ref="C72:D73"/>
    <mergeCell ref="E72:E73"/>
    <mergeCell ref="F72:G72"/>
    <mergeCell ref="H72:H73"/>
    <mergeCell ref="K72:K73"/>
    <mergeCell ref="L72:M72"/>
    <mergeCell ref="N72:N73"/>
    <mergeCell ref="O72:O73"/>
    <mergeCell ref="B70:B71"/>
    <mergeCell ref="C70:D71"/>
    <mergeCell ref="E70:E71"/>
    <mergeCell ref="F70:G70"/>
    <mergeCell ref="H70:H71"/>
    <mergeCell ref="K70:K71"/>
    <mergeCell ref="L70:M70"/>
    <mergeCell ref="N70:N71"/>
    <mergeCell ref="L66:M66"/>
    <mergeCell ref="N66:N67"/>
    <mergeCell ref="B68:B69"/>
    <mergeCell ref="C68:D69"/>
    <mergeCell ref="E68:E69"/>
    <mergeCell ref="F68:G68"/>
    <mergeCell ref="H68:H69"/>
    <mergeCell ref="K68:K69"/>
    <mergeCell ref="L68:M68"/>
    <mergeCell ref="B66:B67"/>
    <mergeCell ref="C66:D67"/>
    <mergeCell ref="E66:E67"/>
    <mergeCell ref="F66:G66"/>
    <mergeCell ref="H66:H67"/>
    <mergeCell ref="K66:K67"/>
    <mergeCell ref="B64:B65"/>
    <mergeCell ref="C64:D65"/>
    <mergeCell ref="E64:E65"/>
    <mergeCell ref="F64:G64"/>
    <mergeCell ref="H64:H65"/>
    <mergeCell ref="K64:K65"/>
    <mergeCell ref="L64:M64"/>
    <mergeCell ref="N64:N65"/>
    <mergeCell ref="O64:O65"/>
    <mergeCell ref="B62:B63"/>
    <mergeCell ref="C62:D63"/>
    <mergeCell ref="E62:E63"/>
    <mergeCell ref="F62:G62"/>
    <mergeCell ref="H62:H63"/>
    <mergeCell ref="K62:K63"/>
    <mergeCell ref="L62:M62"/>
    <mergeCell ref="N62:N63"/>
    <mergeCell ref="L58:M58"/>
    <mergeCell ref="N58:N59"/>
    <mergeCell ref="B60:B61"/>
    <mergeCell ref="C60:D61"/>
    <mergeCell ref="E60:E61"/>
    <mergeCell ref="F60:G60"/>
    <mergeCell ref="H60:H61"/>
    <mergeCell ref="K60:K61"/>
    <mergeCell ref="L60:M60"/>
    <mergeCell ref="B58:B59"/>
    <mergeCell ref="C58:D59"/>
    <mergeCell ref="E58:E59"/>
    <mergeCell ref="F58:G58"/>
    <mergeCell ref="H58:H59"/>
    <mergeCell ref="K58:K59"/>
    <mergeCell ref="B56:B57"/>
    <mergeCell ref="C56:D57"/>
    <mergeCell ref="E56:E57"/>
    <mergeCell ref="F56:G56"/>
    <mergeCell ref="H56:H57"/>
    <mergeCell ref="K56:K57"/>
    <mergeCell ref="L56:M56"/>
    <mergeCell ref="N56:N57"/>
    <mergeCell ref="O56:O57"/>
    <mergeCell ref="B54:B55"/>
    <mergeCell ref="C54:D55"/>
    <mergeCell ref="E54:E55"/>
    <mergeCell ref="F54:G54"/>
    <mergeCell ref="H54:H55"/>
    <mergeCell ref="K54:K55"/>
    <mergeCell ref="L54:M54"/>
    <mergeCell ref="N54:N55"/>
    <mergeCell ref="L50:M50"/>
    <mergeCell ref="N50:N51"/>
    <mergeCell ref="B52:B53"/>
    <mergeCell ref="C52:D53"/>
    <mergeCell ref="E52:E53"/>
    <mergeCell ref="F52:G52"/>
    <mergeCell ref="H52:H53"/>
    <mergeCell ref="K52:K53"/>
    <mergeCell ref="L52:M52"/>
    <mergeCell ref="B50:B51"/>
    <mergeCell ref="C50:D51"/>
    <mergeCell ref="E50:E51"/>
    <mergeCell ref="F50:G50"/>
    <mergeCell ref="H50:H51"/>
    <mergeCell ref="K50:K51"/>
    <mergeCell ref="I52:J52"/>
    <mergeCell ref="B48:B49"/>
    <mergeCell ref="C48:D49"/>
    <mergeCell ref="E48:E49"/>
    <mergeCell ref="F48:G48"/>
    <mergeCell ref="H48:H49"/>
    <mergeCell ref="K48:K49"/>
    <mergeCell ref="L48:M48"/>
    <mergeCell ref="N48:N49"/>
    <mergeCell ref="O48:O49"/>
    <mergeCell ref="B46:B47"/>
    <mergeCell ref="C46:D47"/>
    <mergeCell ref="E46:E47"/>
    <mergeCell ref="F46:G46"/>
    <mergeCell ref="H46:H47"/>
    <mergeCell ref="K46:K47"/>
    <mergeCell ref="L46:M46"/>
    <mergeCell ref="N46:N47"/>
    <mergeCell ref="O46:O47"/>
    <mergeCell ref="B2:O4"/>
    <mergeCell ref="B6:O6"/>
    <mergeCell ref="B38:O38"/>
    <mergeCell ref="E41:M41"/>
    <mergeCell ref="E42:E43"/>
    <mergeCell ref="F42:G42"/>
    <mergeCell ref="H42:H43"/>
    <mergeCell ref="I42:J42"/>
    <mergeCell ref="K42:K43"/>
    <mergeCell ref="L42:M42"/>
    <mergeCell ref="N42:N43"/>
    <mergeCell ref="O42:O43"/>
    <mergeCell ref="F43:G43"/>
    <mergeCell ref="I43:J43"/>
    <mergeCell ref="L43:M43"/>
    <mergeCell ref="N9:O25"/>
    <mergeCell ref="E34:G35"/>
    <mergeCell ref="H34:J35"/>
    <mergeCell ref="K34:M35"/>
    <mergeCell ref="N28:N29"/>
    <mergeCell ref="N30:N31"/>
    <mergeCell ref="E30:E31"/>
    <mergeCell ref="E32:E33"/>
    <mergeCell ref="C32:D33"/>
    <mergeCell ref="B19:C19"/>
    <mergeCell ref="O30:O31"/>
    <mergeCell ref="N32:N33"/>
    <mergeCell ref="O32:O33"/>
    <mergeCell ref="L30:M30"/>
    <mergeCell ref="I30:J30"/>
    <mergeCell ref="F30:G30"/>
    <mergeCell ref="F32:G32"/>
    <mergeCell ref="I32:J32"/>
    <mergeCell ref="L32:M32"/>
    <mergeCell ref="K32:K33"/>
    <mergeCell ref="K30:K31"/>
    <mergeCell ref="H30:H31"/>
    <mergeCell ref="H32:H33"/>
    <mergeCell ref="O28:O29"/>
    <mergeCell ref="F29:G29"/>
    <mergeCell ref="I29:J29"/>
    <mergeCell ref="K28:K29"/>
    <mergeCell ref="H28:H29"/>
    <mergeCell ref="E28:E29"/>
    <mergeCell ref="F28:G28"/>
    <mergeCell ref="I28:J28"/>
    <mergeCell ref="L28:M28"/>
    <mergeCell ref="L29:M29"/>
  </mergeCells>
  <pageMargins left="0.7" right="0.7" top="0.75" bottom="0.75" header="0.3" footer="0.3"/>
  <pageSetup paperSize="9" scale="39" orientation="landscape" r:id="rId1"/>
  <ignoredErrors>
    <ignoredError sqref="F42:O81 F30:M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List Box 1">
              <controlPr defaultSize="0" autoLine="0" autoPict="0">
                <anchor moveWithCells="1">
                  <from>
                    <xdr:col>1</xdr:col>
                    <xdr:colOff>0</xdr:colOff>
                    <xdr:row>8</xdr:row>
                    <xdr:rowOff>19050</xdr:rowOff>
                  </from>
                  <to>
                    <xdr:col>2</xdr:col>
                    <xdr:colOff>1514475</xdr:colOff>
                    <xdr:row>17</xdr:row>
                    <xdr:rowOff>171450</xdr:rowOff>
                  </to>
                </anchor>
              </controlPr>
            </control>
          </mc:Choice>
        </mc:AlternateContent>
        <mc:AlternateContent xmlns:mc="http://schemas.openxmlformats.org/markup-compatibility/2006">
          <mc:Choice Requires="x14">
            <control shapeId="129026" r:id="rId5" name="List Box 2">
              <controlPr defaultSize="0" autoLine="0" autoPict="0">
                <anchor moveWithCells="1">
                  <from>
                    <xdr:col>0</xdr:col>
                    <xdr:colOff>152400</xdr:colOff>
                    <xdr:row>18</xdr:row>
                    <xdr:rowOff>285750</xdr:rowOff>
                  </from>
                  <to>
                    <xdr:col>2</xdr:col>
                    <xdr:colOff>1552575</xdr:colOff>
                    <xdr:row>26</xdr:row>
                    <xdr:rowOff>400050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FFC000"/>
  </sheetPr>
  <dimension ref="A1:AJ101"/>
  <sheetViews>
    <sheetView showGridLines="0" zoomScale="80" zoomScaleNormal="80" zoomScaleSheetLayoutView="100" workbookViewId="0"/>
  </sheetViews>
  <sheetFormatPr defaultRowHeight="15" x14ac:dyDescent="0.25"/>
  <cols>
    <col min="1" max="1" width="1.42578125" style="4" customWidth="1"/>
    <col min="2" max="2" width="13.85546875" style="4" customWidth="1"/>
    <col min="3" max="3" width="32.7109375" style="4" customWidth="1"/>
    <col min="4" max="4" width="15" style="4" customWidth="1"/>
    <col min="5" max="5" width="8" style="4" customWidth="1"/>
    <col min="6" max="6" width="9.42578125" style="4" customWidth="1"/>
    <col min="7" max="7" width="16.28515625" style="3" customWidth="1"/>
    <col min="8" max="8" width="8" style="4" customWidth="1"/>
    <col min="9" max="9" width="7.85546875" style="4" customWidth="1"/>
    <col min="10" max="10" width="15.5703125" style="4" customWidth="1"/>
    <col min="11" max="11" width="9.140625" style="4" customWidth="1"/>
    <col min="12" max="12" width="8.85546875" style="4" customWidth="1"/>
    <col min="13" max="13" width="15" style="4" customWidth="1"/>
    <col min="14" max="14" width="7.85546875" style="4" customWidth="1"/>
    <col min="15" max="15" width="8" style="4" customWidth="1"/>
    <col min="16" max="16" width="17.7109375" style="4" customWidth="1"/>
    <col min="17" max="17" width="8.5703125" style="4" customWidth="1"/>
    <col min="18" max="18" width="8.42578125" style="4" customWidth="1"/>
    <col min="19" max="19" width="16.85546875" style="4" customWidth="1"/>
    <col min="20" max="20" width="7" style="4" customWidth="1"/>
    <col min="21" max="21" width="7.140625" style="4" customWidth="1"/>
    <col min="22" max="22" width="15.5703125" style="4" customWidth="1"/>
    <col min="23" max="24" width="8.42578125" style="4" customWidth="1"/>
    <col min="25" max="25" width="19.28515625" style="4" customWidth="1"/>
    <col min="26" max="26" width="8.7109375" style="4" customWidth="1"/>
    <col min="27" max="27" width="8" style="4" customWidth="1"/>
    <col min="28" max="28" width="18.140625" style="4" customWidth="1"/>
    <col min="29" max="29" width="10.85546875" style="4" bestFit="1" customWidth="1"/>
    <col min="30" max="39" width="9.140625" style="4"/>
    <col min="40" max="40" width="29.5703125" style="4" customWidth="1"/>
    <col min="41" max="41" width="29.7109375" style="4" customWidth="1"/>
    <col min="42" max="16384" width="9.140625" style="4"/>
  </cols>
  <sheetData>
    <row r="1" spans="1:29" ht="11.25" customHeight="1" thickBot="1" x14ac:dyDescent="0.3">
      <c r="G1" s="4"/>
      <c r="R1" s="6"/>
      <c r="S1" s="6"/>
      <c r="T1" s="6"/>
      <c r="U1" s="6"/>
      <c r="V1" s="6"/>
      <c r="W1" s="6"/>
      <c r="Y1" s="6"/>
      <c r="Z1" s="6"/>
      <c r="AA1" s="6"/>
    </row>
    <row r="2" spans="1:29" ht="15.75" customHeight="1" x14ac:dyDescent="0.25">
      <c r="B2" s="166"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8"/>
    </row>
    <row r="3" spans="1:29" ht="15.75" customHeight="1" x14ac:dyDescent="0.25">
      <c r="B3" s="169"/>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1"/>
    </row>
    <row r="4" spans="1:29" ht="15.75" customHeight="1" thickBot="1" x14ac:dyDescent="0.3">
      <c r="B4" s="172"/>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4"/>
    </row>
    <row r="5" spans="1:29" s="1" customFormat="1" ht="13.5" customHeight="1" thickBot="1" x14ac:dyDescent="0.3">
      <c r="A5" s="4"/>
      <c r="C5" s="1" t="str">
        <f>"Proportion of "&amp;selection!C35&amp;" diagnosed in "&amp;selection!D12&amp;", by Cancer Alliance - treatments are presented in combinations"</f>
        <v>Proportion of tumours of all 22 cancer sites combined diagnosed in 2013-2015, by Cancer Alliance - treatments are presented in combinations</v>
      </c>
      <c r="S5" s="65"/>
      <c r="T5" s="65"/>
      <c r="U5" s="65"/>
      <c r="V5" s="65"/>
      <c r="W5" s="65"/>
      <c r="X5" s="2"/>
      <c r="Y5" s="109" t="s">
        <v>290</v>
      </c>
      <c r="Z5" s="65"/>
      <c r="AA5" s="65"/>
    </row>
    <row r="6" spans="1:29" ht="21" customHeight="1" thickBot="1" x14ac:dyDescent="0.3">
      <c r="B6" s="175" t="s">
        <v>270</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7"/>
      <c r="AC6" s="7"/>
    </row>
    <row r="7" spans="1:29" ht="12.75" customHeight="1" thickBot="1" x14ac:dyDescent="0.3">
      <c r="A7" s="7"/>
      <c r="B7" s="7"/>
      <c r="C7" s="7"/>
      <c r="D7" s="7"/>
      <c r="E7" s="7"/>
      <c r="F7" s="7"/>
      <c r="G7" s="7"/>
      <c r="H7" s="7"/>
      <c r="I7" s="7"/>
      <c r="J7" s="7"/>
      <c r="K7" s="7"/>
      <c r="L7" s="7"/>
      <c r="M7" s="7"/>
      <c r="N7" s="7"/>
      <c r="O7" s="7"/>
      <c r="P7" s="7"/>
      <c r="Q7" s="7"/>
      <c r="R7" s="7"/>
      <c r="S7" s="7"/>
      <c r="T7" s="7"/>
      <c r="U7" s="3"/>
      <c r="V7" s="7"/>
      <c r="W7" s="7"/>
      <c r="X7" s="7"/>
      <c r="Y7" s="7"/>
      <c r="Z7" s="7"/>
      <c r="AA7" s="7"/>
      <c r="AB7" s="7"/>
      <c r="AC7" s="7"/>
    </row>
    <row r="8" spans="1:29" ht="20.100000000000001" customHeight="1" x14ac:dyDescent="0.25">
      <c r="B8" s="17" t="s">
        <v>106</v>
      </c>
      <c r="D8" s="17"/>
      <c r="E8" s="3"/>
      <c r="F8" s="3"/>
      <c r="H8" s="3"/>
      <c r="I8" s="3"/>
      <c r="J8" s="3"/>
      <c r="K8" s="3"/>
      <c r="L8" s="3"/>
      <c r="M8" s="3"/>
      <c r="N8" s="3"/>
      <c r="O8" s="3"/>
      <c r="P8" s="3"/>
      <c r="Q8" s="3"/>
      <c r="R8" s="3"/>
      <c r="S8" s="7"/>
      <c r="T8" s="7"/>
      <c r="U8" s="7"/>
      <c r="V8" s="234"/>
      <c r="W8" s="234"/>
      <c r="X8" s="234"/>
      <c r="Y8" s="194" t="str">
        <f>CONCATENATE(Y5,IF(AB29&lt;100,CONCATENATE(" For ",C29,", ",AB29," ",selection!C35," were diagnosed from 2013-2015. This is a small sample size, so results should be treated with caution."),""),"
 - There could be more or less missing data for that Cancer Alliance compared to England overall.")</f>
        <v>This stacked bar chart does not include confidence intervals, which should be taken into account for small populations. These are shown in the table below, along with a comparison of the selected Cancer Alliance against England.
There are a number of possible reasons why unadjusted treatment rates could be higher or lower for the selected Cancer Alliance than the England total, including:
 - The characteristics of the Cancer Alliance's population could be different to England overall (e.g. stage at diagnosis, deprivation, age, sex, ethnicity, comorbidities etc.). For example, the population could have a different age distribution compared to England, and age is known to affect the treatments a patient receives.
 - The sample size of the Cancer Alliance could be small, so random variation could have a bigger influence.
 - There could be more or less missing data for that Cancer Alliance compared to England overall.</v>
      </c>
      <c r="Z8" s="244"/>
      <c r="AA8" s="244"/>
      <c r="AB8" s="195"/>
    </row>
    <row r="9" spans="1:29" ht="20.100000000000001" customHeight="1" x14ac:dyDescent="0.25">
      <c r="B9" s="13"/>
      <c r="D9" s="13"/>
      <c r="E9" s="13"/>
      <c r="F9" s="13"/>
      <c r="G9" s="13"/>
      <c r="H9" s="13"/>
      <c r="I9" s="13"/>
      <c r="J9" s="13"/>
      <c r="K9" s="13"/>
      <c r="L9" s="13"/>
      <c r="M9" s="13"/>
      <c r="N9" s="13"/>
      <c r="O9" s="13"/>
      <c r="P9" s="13"/>
      <c r="Q9" s="13"/>
      <c r="R9" s="13"/>
      <c r="S9" s="10"/>
      <c r="T9" s="7"/>
      <c r="U9" s="7"/>
      <c r="V9" s="234"/>
      <c r="W9" s="234"/>
      <c r="X9" s="234"/>
      <c r="Y9" s="196"/>
      <c r="Z9" s="245"/>
      <c r="AA9" s="245"/>
      <c r="AB9" s="197"/>
    </row>
    <row r="10" spans="1:29" ht="27" customHeight="1" x14ac:dyDescent="0.25">
      <c r="B10" s="3"/>
      <c r="D10" s="3"/>
      <c r="E10" s="3"/>
      <c r="F10" s="3"/>
      <c r="H10" s="3"/>
      <c r="I10" s="3"/>
      <c r="J10" s="3"/>
      <c r="K10" s="3"/>
      <c r="L10" s="3"/>
      <c r="M10" s="3"/>
      <c r="N10" s="3"/>
      <c r="O10" s="3"/>
      <c r="P10" s="3"/>
      <c r="Q10" s="3"/>
      <c r="R10" s="3"/>
      <c r="S10" s="3"/>
      <c r="T10" s="3"/>
      <c r="U10" s="3"/>
      <c r="V10" s="234"/>
      <c r="W10" s="234"/>
      <c r="X10" s="234"/>
      <c r="Y10" s="196"/>
      <c r="Z10" s="245"/>
      <c r="AA10" s="245"/>
      <c r="AB10" s="197"/>
    </row>
    <row r="11" spans="1:29" ht="30.75" customHeight="1" x14ac:dyDescent="0.25">
      <c r="B11" s="59"/>
      <c r="D11" s="59"/>
      <c r="E11" s="59"/>
      <c r="F11" s="59"/>
      <c r="G11" s="59"/>
      <c r="H11" s="59"/>
      <c r="I11" s="59"/>
      <c r="J11" s="59"/>
      <c r="K11" s="59"/>
      <c r="L11" s="59"/>
      <c r="M11" s="59"/>
      <c r="N11" s="59"/>
      <c r="O11" s="59"/>
      <c r="P11" s="59"/>
      <c r="Q11" s="59"/>
      <c r="R11" s="59"/>
      <c r="S11" s="3"/>
      <c r="T11" s="3"/>
      <c r="U11" s="3"/>
      <c r="V11" s="234"/>
      <c r="W11" s="234"/>
      <c r="X11" s="234"/>
      <c r="Y11" s="196"/>
      <c r="Z11" s="245"/>
      <c r="AA11" s="245"/>
      <c r="AB11" s="197"/>
    </row>
    <row r="12" spans="1:29" ht="27.75" customHeight="1" x14ac:dyDescent="0.25">
      <c r="B12" s="59"/>
      <c r="D12" s="59"/>
      <c r="E12" s="59"/>
      <c r="F12" s="59"/>
      <c r="H12" s="59"/>
      <c r="I12" s="59"/>
      <c r="J12" s="59"/>
      <c r="K12" s="59"/>
      <c r="L12" s="59"/>
      <c r="M12" s="59"/>
      <c r="N12" s="59"/>
      <c r="O12" s="59"/>
      <c r="P12" s="59"/>
      <c r="Q12" s="59"/>
      <c r="R12" s="59"/>
      <c r="S12" s="60"/>
      <c r="T12" s="60"/>
      <c r="U12" s="60"/>
      <c r="V12" s="234" t="s">
        <v>40</v>
      </c>
      <c r="W12" s="234"/>
      <c r="X12" s="234"/>
      <c r="Y12" s="196"/>
      <c r="Z12" s="245"/>
      <c r="AA12" s="245"/>
      <c r="AB12" s="197"/>
    </row>
    <row r="13" spans="1:29" ht="75.75" customHeight="1" x14ac:dyDescent="0.25">
      <c r="B13" s="3"/>
      <c r="D13" s="3"/>
      <c r="E13" s="3"/>
      <c r="F13" s="3"/>
      <c r="H13" s="3"/>
      <c r="I13" s="3"/>
      <c r="J13" s="3"/>
      <c r="K13" s="3"/>
      <c r="L13" s="3"/>
      <c r="M13" s="3"/>
      <c r="N13" s="3"/>
      <c r="O13" s="3"/>
      <c r="P13" s="3"/>
      <c r="Q13" s="3"/>
      <c r="R13" s="3"/>
      <c r="S13" s="3"/>
      <c r="T13" s="3"/>
      <c r="U13" s="3"/>
      <c r="V13" s="234"/>
      <c r="W13" s="234"/>
      <c r="X13" s="234"/>
      <c r="Y13" s="196"/>
      <c r="Z13" s="245"/>
      <c r="AA13" s="245"/>
      <c r="AB13" s="197"/>
    </row>
    <row r="14" spans="1:29" ht="26.25" customHeight="1" x14ac:dyDescent="0.25">
      <c r="B14" s="3"/>
      <c r="D14" s="3"/>
      <c r="E14" s="3"/>
      <c r="F14" s="3"/>
      <c r="H14" s="3"/>
      <c r="I14" s="3"/>
      <c r="J14" s="3"/>
      <c r="K14" s="3"/>
      <c r="L14" s="3"/>
      <c r="M14" s="3"/>
      <c r="N14" s="3"/>
      <c r="O14" s="3"/>
      <c r="P14" s="3"/>
      <c r="Q14" s="3"/>
      <c r="R14" s="3"/>
      <c r="S14" s="3"/>
      <c r="T14" s="3"/>
      <c r="U14" s="3"/>
      <c r="V14" s="234"/>
      <c r="W14" s="234"/>
      <c r="X14" s="234"/>
      <c r="Y14" s="196"/>
      <c r="Z14" s="245"/>
      <c r="AA14" s="245"/>
      <c r="AB14" s="197"/>
    </row>
    <row r="15" spans="1:29" ht="20.100000000000001" customHeight="1" x14ac:dyDescent="0.25">
      <c r="B15" s="3"/>
      <c r="D15" s="3"/>
      <c r="E15" s="3"/>
      <c r="F15" s="3"/>
      <c r="H15" s="3"/>
      <c r="I15" s="3"/>
      <c r="J15" s="3"/>
      <c r="K15" s="3"/>
      <c r="L15" s="3"/>
      <c r="M15" s="3"/>
      <c r="N15" s="3"/>
      <c r="O15" s="3"/>
      <c r="P15" s="3"/>
      <c r="Q15" s="3"/>
      <c r="R15" s="3"/>
      <c r="S15" s="3"/>
      <c r="T15" s="3"/>
      <c r="U15" s="3"/>
      <c r="V15" s="234"/>
      <c r="W15" s="234"/>
      <c r="X15" s="234"/>
      <c r="Y15" s="196"/>
      <c r="Z15" s="245"/>
      <c r="AA15" s="245"/>
      <c r="AB15" s="197"/>
    </row>
    <row r="16" spans="1:29" ht="22.5" customHeight="1" x14ac:dyDescent="0.25">
      <c r="B16" s="3"/>
      <c r="D16" s="3"/>
      <c r="E16" s="3"/>
      <c r="F16" s="3"/>
      <c r="H16" s="3"/>
      <c r="I16" s="3"/>
      <c r="J16" s="3"/>
      <c r="K16" s="3"/>
      <c r="L16" s="3"/>
      <c r="M16" s="3"/>
      <c r="N16" s="3"/>
      <c r="O16" s="3"/>
      <c r="P16" s="3"/>
      <c r="Q16" s="3"/>
      <c r="R16" s="3"/>
      <c r="S16" s="3"/>
      <c r="T16" s="3"/>
      <c r="U16" s="3"/>
      <c r="V16" s="234"/>
      <c r="W16" s="234"/>
      <c r="X16" s="234"/>
      <c r="Y16" s="196"/>
      <c r="Z16" s="245"/>
      <c r="AA16" s="245"/>
      <c r="AB16" s="197"/>
    </row>
    <row r="17" spans="1:28" s="5" customFormat="1" ht="24" customHeight="1" x14ac:dyDescent="0.25">
      <c r="B17" s="62" t="s">
        <v>266</v>
      </c>
      <c r="D17" s="3"/>
      <c r="E17" s="3"/>
      <c r="F17" s="3"/>
      <c r="G17" s="3"/>
      <c r="H17" s="3"/>
      <c r="I17" s="3"/>
      <c r="J17" s="3"/>
      <c r="K17" s="3"/>
      <c r="L17" s="3"/>
      <c r="M17" s="3"/>
      <c r="N17" s="3"/>
      <c r="O17" s="3"/>
      <c r="P17" s="3"/>
      <c r="Q17" s="3"/>
      <c r="R17" s="3"/>
      <c r="S17" s="3"/>
      <c r="T17" s="3"/>
      <c r="U17" s="3"/>
      <c r="V17" s="234"/>
      <c r="W17" s="234"/>
      <c r="X17" s="234"/>
      <c r="Y17" s="196"/>
      <c r="Z17" s="245"/>
      <c r="AA17" s="245"/>
      <c r="AB17" s="197"/>
    </row>
    <row r="18" spans="1:28" ht="20.100000000000001" customHeight="1" x14ac:dyDescent="0.25">
      <c r="A18" s="11"/>
      <c r="D18" s="3"/>
      <c r="E18" s="3"/>
      <c r="F18" s="3"/>
      <c r="H18" s="3"/>
      <c r="I18" s="3"/>
      <c r="J18" s="3"/>
      <c r="K18" s="3"/>
      <c r="L18" s="3"/>
      <c r="M18" s="3"/>
      <c r="N18" s="3"/>
      <c r="O18" s="3"/>
      <c r="P18" s="3"/>
      <c r="Q18" s="3"/>
      <c r="R18" s="3"/>
      <c r="S18" s="3"/>
      <c r="T18" s="3"/>
      <c r="U18" s="3"/>
      <c r="V18" s="234"/>
      <c r="W18" s="234"/>
      <c r="X18" s="234"/>
      <c r="Y18" s="196"/>
      <c r="Z18" s="245"/>
      <c r="AA18" s="245"/>
      <c r="AB18" s="197"/>
    </row>
    <row r="19" spans="1:28" ht="15" customHeight="1" x14ac:dyDescent="0.25">
      <c r="D19" s="3"/>
      <c r="E19" s="3"/>
      <c r="F19" s="3"/>
      <c r="H19" s="3"/>
      <c r="I19" s="3"/>
      <c r="J19" s="3"/>
      <c r="K19" s="3"/>
      <c r="L19" s="3"/>
      <c r="M19" s="3"/>
      <c r="N19" s="3"/>
      <c r="O19" s="3"/>
      <c r="P19" s="3"/>
      <c r="Q19" s="3"/>
      <c r="R19" s="3"/>
      <c r="S19" s="3"/>
      <c r="T19" s="3"/>
      <c r="U19" s="3"/>
      <c r="V19" s="234"/>
      <c r="W19" s="234"/>
      <c r="X19" s="234"/>
      <c r="Y19" s="196"/>
      <c r="Z19" s="245"/>
      <c r="AA19" s="245"/>
      <c r="AB19" s="197"/>
    </row>
    <row r="20" spans="1:28" ht="26.25" customHeight="1" x14ac:dyDescent="0.25">
      <c r="D20" s="17"/>
      <c r="E20" s="3"/>
      <c r="F20" s="3"/>
      <c r="H20" s="3"/>
      <c r="I20" s="3"/>
      <c r="J20" s="3"/>
      <c r="K20" s="3"/>
      <c r="L20" s="3"/>
      <c r="M20" s="3"/>
      <c r="N20" s="3"/>
      <c r="O20" s="3"/>
      <c r="P20" s="3"/>
      <c r="Q20" s="3"/>
      <c r="R20" s="3"/>
      <c r="S20" s="3"/>
      <c r="T20" s="3"/>
      <c r="U20" s="3"/>
      <c r="V20" s="234"/>
      <c r="W20" s="234"/>
      <c r="X20" s="234"/>
      <c r="Y20" s="196"/>
      <c r="Z20" s="245"/>
      <c r="AA20" s="245"/>
      <c r="AB20" s="197"/>
    </row>
    <row r="21" spans="1:28" ht="75.75" customHeight="1" x14ac:dyDescent="0.25">
      <c r="B21" s="3"/>
      <c r="D21" s="3"/>
      <c r="E21" s="3"/>
      <c r="F21" s="3"/>
      <c r="H21" s="3"/>
      <c r="I21" s="3"/>
      <c r="J21" s="3"/>
      <c r="K21" s="3"/>
      <c r="L21" s="3"/>
      <c r="M21" s="3"/>
      <c r="N21" s="3"/>
      <c r="O21" s="3"/>
      <c r="P21" s="3"/>
      <c r="Q21" s="3"/>
      <c r="R21" s="3"/>
      <c r="S21" s="3"/>
      <c r="T21" s="3"/>
      <c r="U21" s="3"/>
      <c r="V21" s="234"/>
      <c r="W21" s="234"/>
      <c r="X21" s="234"/>
      <c r="Y21" s="196"/>
      <c r="Z21" s="245"/>
      <c r="AA21" s="245"/>
      <c r="AB21" s="197"/>
    </row>
    <row r="22" spans="1:28" ht="21.75" customHeight="1" thickBot="1" x14ac:dyDescent="0.3">
      <c r="D22" s="3"/>
      <c r="E22" s="3"/>
      <c r="F22" s="3"/>
      <c r="H22" s="3"/>
      <c r="I22" s="3"/>
      <c r="J22" s="3"/>
      <c r="K22" s="3"/>
      <c r="L22" s="3"/>
      <c r="M22" s="3"/>
      <c r="N22" s="3"/>
      <c r="O22" s="3"/>
      <c r="P22" s="3"/>
      <c r="Q22" s="3"/>
      <c r="R22" s="3"/>
      <c r="S22" s="3"/>
      <c r="T22" s="3"/>
      <c r="U22" s="3"/>
      <c r="V22" s="234"/>
      <c r="W22" s="234"/>
      <c r="X22" s="234"/>
      <c r="Y22" s="198"/>
      <c r="Z22" s="246"/>
      <c r="AA22" s="246"/>
      <c r="AB22" s="199"/>
    </row>
    <row r="23" spans="1:28" ht="32.25" customHeight="1" x14ac:dyDescent="0.25">
      <c r="D23" s="234" t="s">
        <v>288</v>
      </c>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row>
    <row r="24" spans="1:28" ht="11.25" customHeight="1" thickBot="1" x14ac:dyDescent="0.3">
      <c r="E24" s="86"/>
      <c r="F24" s="86"/>
      <c r="G24" s="86"/>
      <c r="H24" s="86"/>
      <c r="I24" s="86"/>
      <c r="J24" s="86"/>
      <c r="K24" s="86"/>
      <c r="L24" s="86"/>
      <c r="M24" s="86"/>
      <c r="N24" s="86"/>
      <c r="O24" s="86"/>
      <c r="P24" s="86"/>
      <c r="Q24" s="86"/>
      <c r="R24" s="86"/>
      <c r="S24" s="86"/>
      <c r="T24" s="86"/>
      <c r="U24" s="86"/>
      <c r="V24" s="86"/>
      <c r="W24" s="86"/>
      <c r="X24" s="86"/>
      <c r="Y24" s="86"/>
      <c r="Z24" s="86"/>
      <c r="AA24" s="86"/>
      <c r="AB24" s="86"/>
    </row>
    <row r="25" spans="1:28" ht="18" customHeight="1" x14ac:dyDescent="0.3">
      <c r="B25" s="36"/>
      <c r="C25" s="36"/>
      <c r="D25" s="251" t="s">
        <v>289</v>
      </c>
      <c r="E25" s="253" t="s">
        <v>36</v>
      </c>
      <c r="F25" s="254"/>
      <c r="G25" s="162" t="s">
        <v>39</v>
      </c>
      <c r="H25" s="253" t="s">
        <v>36</v>
      </c>
      <c r="I25" s="254"/>
      <c r="J25" s="162" t="s">
        <v>76</v>
      </c>
      <c r="K25" s="253" t="s">
        <v>36</v>
      </c>
      <c r="L25" s="254"/>
      <c r="M25" s="162" t="s">
        <v>38</v>
      </c>
      <c r="N25" s="253" t="s">
        <v>36</v>
      </c>
      <c r="O25" s="254"/>
      <c r="P25" s="162" t="s">
        <v>37</v>
      </c>
      <c r="Q25" s="253" t="s">
        <v>36</v>
      </c>
      <c r="R25" s="254"/>
      <c r="S25" s="162" t="s">
        <v>77</v>
      </c>
      <c r="T25" s="253" t="s">
        <v>36</v>
      </c>
      <c r="U25" s="254"/>
      <c r="V25" s="162" t="s">
        <v>78</v>
      </c>
      <c r="W25" s="253" t="s">
        <v>36</v>
      </c>
      <c r="X25" s="254"/>
      <c r="Y25" s="162" t="s">
        <v>79</v>
      </c>
      <c r="Z25" s="253" t="s">
        <v>36</v>
      </c>
      <c r="AA25" s="254"/>
      <c r="AB25" s="281" t="s">
        <v>165</v>
      </c>
    </row>
    <row r="26" spans="1:28" ht="30" customHeight="1" thickBot="1" x14ac:dyDescent="0.35">
      <c r="B26" s="36"/>
      <c r="C26" s="36"/>
      <c r="D26" s="252"/>
      <c r="E26" s="160" t="s">
        <v>142</v>
      </c>
      <c r="F26" s="161"/>
      <c r="G26" s="163"/>
      <c r="H26" s="160" t="s">
        <v>142</v>
      </c>
      <c r="I26" s="161"/>
      <c r="J26" s="163"/>
      <c r="K26" s="160" t="s">
        <v>142</v>
      </c>
      <c r="L26" s="161"/>
      <c r="M26" s="163"/>
      <c r="N26" s="160" t="s">
        <v>142</v>
      </c>
      <c r="O26" s="161"/>
      <c r="P26" s="163"/>
      <c r="Q26" s="160" t="s">
        <v>142</v>
      </c>
      <c r="R26" s="161"/>
      <c r="S26" s="163"/>
      <c r="T26" s="160" t="s">
        <v>142</v>
      </c>
      <c r="U26" s="161"/>
      <c r="V26" s="163"/>
      <c r="W26" s="160" t="s">
        <v>142</v>
      </c>
      <c r="X26" s="161"/>
      <c r="Y26" s="163"/>
      <c r="Z26" s="160" t="s">
        <v>142</v>
      </c>
      <c r="AA26" s="161"/>
      <c r="AB26" s="282"/>
    </row>
    <row r="27" spans="1:28" ht="18" customHeight="1" x14ac:dyDescent="0.3">
      <c r="B27" s="36"/>
      <c r="C27" s="279" t="s">
        <v>247</v>
      </c>
      <c r="D27" s="208">
        <f>IF(AND(selection!$C$33="All 22 sites combined"),SUMIFS(datax!F:F,datax!D:D,0,datax!E:E,0,datax!C:C,0,datax!A:A,"&lt;&gt;Other"),IF(AND(selection!$C$33&lt;&gt;"All 22 sites combined"),SUMIFS(datax!F:F,datax!A:A,selection!$C$33,datax!D:D,0,datax!E:E,0,datax!C:C,0),IF(AND(selection!$C$33&lt;&gt;"All 22 sites combined"),SUMIFS(datax!F:F,datax!D:D,0,datax!E:E,0,datax!C:C,0),SUMIFS(datax!F:F,datax!D:D,0,datax!E:E,0,datax!C:C,0,datax!A:A,"&lt;&gt;Other"))))</f>
        <v>229907</v>
      </c>
      <c r="E27" s="149">
        <f>IF(D27=0,"",IFERROR(D27/$AB27*100,""))</f>
        <v>33.016154302380855</v>
      </c>
      <c r="F27" s="151"/>
      <c r="G27" s="157">
        <f>IF(AND(selection!$C$33="All 22 sites combined"),SUMIFS(datax!F:F,datax!D:D,1,datax!E:E,0,datax!C:C,0,datax!A:A,"&lt;&gt;Other"),IF(AND(selection!$C$33&lt;&gt;"All 22 sites combined"),SUMIFS(datax!F:F,datax!A:A,selection!$C$33,datax!D:D,1,datax!E:E,0,datax!C:C,0),IF(AND(selection!$C$33&lt;&gt;"All 22 sites combined"),SUMIFS(datax!F:F,datax!D:D,1,datax!E:E,0,datax!C:C,0),SUMIFS(datax!F:F,datax!D:D,1,datax!E:E,0,datax!C:C,0,datax!A:A,"&lt;&gt;Other"))))</f>
        <v>47361</v>
      </c>
      <c r="H27" s="149">
        <f>IF(G27=0,"",IFERROR(G27/$AB27*100,""))</f>
        <v>6.8013504761275625</v>
      </c>
      <c r="I27" s="151"/>
      <c r="J27" s="157">
        <f>IF(AND(selection!$C$33="All 22 sites combined"),SUMIFS(datax!F:F,datax!D:D,0,datax!E:E,1,datax!C:C,0,datax!A:A,"&lt;&gt;Other"),IF(AND(selection!$C$33&lt;&gt;"All 22 sites combined"),SUMIFS(datax!F:F,datax!A:A,selection!$C$33,datax!D:D,0,datax!E:E,1,datax!C:C,0),IF(AND(selection!$C$33&lt;&gt;"All 22 sites combined"),SUMIFS(datax!F:F,datax!D:D,0,datax!E:E,1,datax!C:C,0),SUMIFS(datax!F:F,datax!D:D,0,datax!E:E,1,datax!C:C,0,datax!A:A,"&lt;&gt;Other"))))</f>
        <v>149553</v>
      </c>
      <c r="K27" s="149">
        <f>IF(J27=0,"",IFERROR(J27/$AB27*100,""))</f>
        <v>21.476792461229817</v>
      </c>
      <c r="L27" s="151"/>
      <c r="M27" s="157">
        <f>IF(AND(selection!$C$33="All 22 sites combined"),SUMIFS(datax!F:F,datax!D:D,0,datax!E:E,0,datax!C:C,1,datax!A:A,"&lt;&gt;Other"),IF(AND(selection!$C$33&lt;&gt;"All 22 sites combined"),SUMIFS(datax!F:F,datax!A:A,selection!$C$33,datax!D:D,0,datax!E:E,0,datax!C:C,1),IF(AND(selection!$C$33&lt;&gt;"All 22 sites combined"),SUMIFS(datax!F:F,datax!D:D,0,datax!E:E,0,datax!C:C,1),SUMIFS(datax!F:F,datax!D:D,0,datax!E:E,0,datax!C:C,1,datax!A:A,"&lt;&gt;Other"))))</f>
        <v>70555</v>
      </c>
      <c r="N27" s="149">
        <f>IF(M27=0,"",IFERROR(M27/$AB27*100,""))</f>
        <v>10.132161120820509</v>
      </c>
      <c r="O27" s="151"/>
      <c r="P27" s="157">
        <f>IF(AND(selection!$C$33="All 22 sites combined"),SUMIFS(datax!F:F,datax!D:D,1,datax!E:E,0,datax!C:C,1,datax!A:A,"&lt;&gt;Other"),IF(AND(selection!$C$33&lt;&gt;"All 22 sites combined"),SUMIFS(datax!F:F,datax!A:A,selection!$C$33,datax!D:D,1,datax!E:E,0,datax!C:C,1),IF(AND(selection!$C$33&lt;&gt;"All 22 sites combined"),SUMIFS(datax!F:F,datax!D:D,1,datax!E:E,0,datax!C:C,1),SUMIFS(datax!F:F,datax!D:D,1,datax!E:E,0,datax!C:C,1,datax!A:A,"&lt;&gt;Other"))))</f>
        <v>36121</v>
      </c>
      <c r="Q27" s="149">
        <f>IF(P27=0,"",IFERROR(P27/$AB27*100,""))</f>
        <v>5.1872126971179604</v>
      </c>
      <c r="R27" s="151"/>
      <c r="S27" s="157">
        <f>IF(AND(selection!$C$33="All 22 sites combined"),SUMIFS(datax!F:F,datax!D:D,1,datax!E:E,1,datax!C:C,0,datax!A:A,"&lt;&gt;Other"),IF(AND(selection!$C$33&lt;&gt;"All 22 sites combined"),SUMIFS(datax!F:F,datax!A:A,selection!$C$33,datax!D:D,1,datax!E:E,1,datax!C:C,0),IF(AND(selection!$C$33&lt;&gt;"All 22 sites combined"),SUMIFS(datax!F:F,datax!D:D,1,datax!E:E,1,datax!C:C,0),SUMIFS(datax!F:F,datax!D:D,1,datax!E:E,1,datax!C:C,0,datax!A:A,"&lt;&gt;Other"))))</f>
        <v>54406</v>
      </c>
      <c r="T27" s="149">
        <f>IF(S27=0,"",IFERROR(S27/$AB27*100,""))</f>
        <v>7.813058719287941</v>
      </c>
      <c r="U27" s="151"/>
      <c r="V27" s="157">
        <f>IF(AND(selection!$C$33="All 22 sites combined"),SUMIFS(datax!F:F,datax!D:D,0,datax!E:E,1,datax!C:C,1,datax!A:A,"&lt;&gt;Other"),IF(AND(selection!$C$33&lt;&gt;"All 22 sites combined"),SUMIFS(datax!F:F,datax!A:A,selection!$C$33,datax!D:D,0,datax!E:E,1,datax!C:C,1),IF(AND(selection!$C$33&lt;&gt;"All 22 sites combined"),SUMIFS(datax!F:F,datax!D:D,0,datax!E:E,1,datax!C:C,1),SUMIFS(datax!F:F,datax!D:D,0,datax!E:E,1,datax!C:C,1,datax!A:A,"&lt;&gt;Other"))))</f>
        <v>60609</v>
      </c>
      <c r="W27" s="149">
        <f>IF(V27=0,"",IFERROR(V27/$AB27*100,""))</f>
        <v>8.7038502355865681</v>
      </c>
      <c r="X27" s="151"/>
      <c r="Y27" s="157">
        <f>IF(AND(selection!$C$33="All 22 sites combined"),SUMIFS(datax!F:F,datax!D:D,1,datax!E:E,1,datax!C:C,1,datax!A:A,"&lt;&gt;Other"),IF(AND(selection!$C$33&lt;&gt;"All 22 sites combined"),SUMIFS(datax!F:F,datax!A:A,selection!$C$33,datax!D:D,1,datax!E:E,1,datax!C:C,1),IF(AND(selection!$C$33&lt;&gt;"All 22 sites combined"),SUMIFS(datax!F:F,datax!D:D,1,datax!E:E,1,datax!C:C,1),SUMIFS(datax!F:F,datax!D:D,1,datax!E:E,1,datax!C:C,1,datax!A:A,"&lt;&gt;Other"))))</f>
        <v>47835</v>
      </c>
      <c r="Z27" s="149">
        <f>IF(Y27=0,"",IFERROR(Y27/$AB27*100,""))</f>
        <v>6.8694199874487865</v>
      </c>
      <c r="AA27" s="150"/>
      <c r="AB27" s="207">
        <f>IF(AND(selection!$C$33="All 22 sites combined"),SUMIFS(datax!F:F,datax!A:A,"&lt;&gt;Other"),IF(AND(selection!$C$33&lt;&gt;"All 22 sites combined"),SUMIFS(datax!F:F,datax!A:A,selection!$C$33),IF(AND(selection!$C$33&lt;&gt;"All 22 sites combined"),SUMIFS(datax!F:F,datax!A:A,"&lt;&gt;Other"))))</f>
        <v>696347</v>
      </c>
    </row>
    <row r="28" spans="1:28" ht="18" customHeight="1" x14ac:dyDescent="0.25">
      <c r="C28" s="280"/>
      <c r="D28" s="209"/>
      <c r="E28" s="110">
        <f>IFERROR(IF(OR(E27="",D27=0),"",ROUND((2*D27+1.96^2-(1.96*SQRT((1.96^2+4*D27*(1-(E27/100))))))/(2*($AB27+(1.96^2))),3))*100,"")</f>
        <v>32.9</v>
      </c>
      <c r="F28" s="111">
        <f>IFERROR(IF(OR(E27="",D27=0),"",ROUND((2*D27+1.96^2+(1.96*SQRT((1.96^2+4*D27*(1-(E27/100))))))/(2*($AB27+(1.96^2))),3))*100,"")</f>
        <v>33.1</v>
      </c>
      <c r="G28" s="156"/>
      <c r="H28" s="110">
        <f>IFERROR(IF(OR(H27="",G27=0),"",ROUND((2*G27+1.96^2-(1.96*SQRT((1.96^2+4*G27*(1-(H27/100))))))/(2*($AB27+(1.96^2))),3))*100,"")</f>
        <v>6.7</v>
      </c>
      <c r="I28" s="111">
        <f>IFERROR(IF(OR(H27="",G27=0),"",ROUND((2*G27+1.96^2+(1.96*SQRT((1.96^2+4*G27*(1-(H27/100))))))/(2*($AB27+(1.96^2))),3))*100,"")</f>
        <v>6.9</v>
      </c>
      <c r="J28" s="156"/>
      <c r="K28" s="110">
        <f>IFERROR(IF(OR(K27="",J27=0),"",ROUND((2*J27+1.96^2-(1.96*SQRT((1.96^2+4*J27*(1-(K27/100))))))/(2*($AB27+(1.96^2))),3))*100,"")</f>
        <v>21.4</v>
      </c>
      <c r="L28" s="111">
        <f>IFERROR(IF(OR(K27="",J27=0),"",ROUND((2*J27+1.96^2+(1.96*SQRT((1.96^2+4*J27*(1-(K27/100))))))/(2*($AB27+(1.96^2))),3))*100,"")</f>
        <v>21.6</v>
      </c>
      <c r="M28" s="156"/>
      <c r="N28" s="110">
        <f>IFERROR(IF(OR(N27="",M27=0),"",ROUND((2*M27+1.96^2-(1.96*SQRT((1.96^2+4*M27*(1-(N27/100))))))/(2*($AB27+(1.96^2))),3))*100,"")</f>
        <v>10.100000000000001</v>
      </c>
      <c r="O28" s="111">
        <f>IFERROR(IF(OR(N27="",M27=0),"",ROUND((2*M27+1.96^2+(1.96*SQRT((1.96^2+4*M27*(1-(N27/100))))))/(2*($AB27+(1.96^2))),3))*100,"")</f>
        <v>10.199999999999999</v>
      </c>
      <c r="P28" s="156"/>
      <c r="Q28" s="110">
        <f>IFERROR(IF(OR(Q27="",P27=0),"",ROUND((2*P27+1.96^2-(1.96*SQRT((1.96^2+4*P27*(1-(Q27/100))))))/(2*($AB27+(1.96^2))),3))*100,"")</f>
        <v>5.0999999999999996</v>
      </c>
      <c r="R28" s="111">
        <f>IFERROR(IF(OR(Q27="",P27=0),"",ROUND((2*P27+1.96^2+(1.96*SQRT((1.96^2+4*P27*(1-(Q27/100))))))/(2*($AB27+(1.96^2))),3))*100,"")</f>
        <v>5.2</v>
      </c>
      <c r="S28" s="156"/>
      <c r="T28" s="110">
        <f>IFERROR(IF(OR(T27="",S27=0),"",ROUND((2*S27+1.96^2-(1.96*SQRT((1.96^2+4*S27*(1-(T27/100))))))/(2*($AB27+(1.96^2))),3))*100,"")</f>
        <v>7.8</v>
      </c>
      <c r="U28" s="111">
        <f>IFERROR(IF(OR(T27="",S27=0),"",ROUND((2*S27+1.96^2+(1.96*SQRT((1.96^2+4*S27*(1-(T27/100))))))/(2*($AB27+(1.96^2))),3))*100,"")</f>
        <v>7.9</v>
      </c>
      <c r="V28" s="156"/>
      <c r="W28" s="110">
        <f>IFERROR(IF(OR(W27="",V27=0),"",ROUND((2*V27+1.96^2-(1.96*SQRT((1.96^2+4*V27*(1-(W27/100))))))/(2*($AB27+(1.96^2))),3))*100,"")</f>
        <v>8.6</v>
      </c>
      <c r="X28" s="111">
        <f>IFERROR(IF(OR(W27="",V27=0),"",ROUND((2*V27+1.96^2+(1.96*SQRT((1.96^2+4*V27*(1-(W27/100))))))/(2*($AB27+(1.96^2))),3))*100,"")</f>
        <v>8.7999999999999989</v>
      </c>
      <c r="Y28" s="156"/>
      <c r="Z28" s="110">
        <f>IFERROR(IF(OR(Z27="",Y27=0),"",ROUND((2*Y27+1.96^2-(1.96*SQRT((1.96^2+4*Y27*(1-(Z27/100))))))/(2*($AB27+(1.96^2))),3))*100,"")</f>
        <v>6.8000000000000007</v>
      </c>
      <c r="AA28" s="112">
        <f>IFERROR(IF(OR(Z27="",Y27=0),"",ROUND((2*Y27+1.96^2+(1.96*SQRT((1.96^2+4*Y27*(1-(Z27/100))))))/(2*($AB27+(1.96^2))),3))*100,"")</f>
        <v>6.9</v>
      </c>
      <c r="AB28" s="147"/>
    </row>
    <row r="29" spans="1:28" ht="18" customHeight="1" x14ac:dyDescent="0.25">
      <c r="C29" s="247" t="str">
        <f>selection!$J$26</f>
        <v>Cheshire &amp; Merseyside</v>
      </c>
      <c r="D29" s="200">
        <f>IF(AND(selection!$C$33="All 22 sites combined"),SUMIFS(datax!F:F,datax!D:D,0,datax!E:E,0,datax!C:C,0,datax!B:B,selection!$J$26,datax!A:A,"&lt;&gt;Other"),IF(AND(selection!$C$33&lt;&gt;"All 22 sites combined"),SUMIFS(datax!F:F,datax!A:A,selection!$C$33,datax!D:D,0,datax!E:E,0,datax!C:C,0,datax!B:B,selection!$J$26),IF(AND(selection!$C$33&lt;&gt;"All 22 sites combined"),SUMIFS(datax!F:F,datax!A:A,selection!$C$33,datax!D:D,0,datax!E:E,0,datax!C:C,0,datax!B:B,selection!$J$26),SUMIFS(datax!F:F,datax!D:D,0,datax!E:E,0,datax!C:C,0,datax!B:B,selection!$J$26,datax!A:A,"&lt;&gt;Other"))))</f>
        <v>11773</v>
      </c>
      <c r="E29" s="152">
        <f>IF(D29=0,"",IFERROR(D29/$AB29*100,""))</f>
        <v>32.537379432330098</v>
      </c>
      <c r="F29" s="153"/>
      <c r="G29" s="155">
        <f>IF(AND(selection!$C$33="All 22 sites combined"),SUMIFS(datax!F:F,datax!D:D,1,datax!E:E,0,datax!C:C,0,datax!B:B,selection!$J$26,datax!A:A,"&lt;&gt;Other"),IF(AND(selection!$C$33&lt;&gt;"All 22 sites combined"),SUMIFS(datax!F:F,datax!A:A,selection!$C$33,datax!D:D,1,datax!E:E,0,datax!C:C,0,datax!B:B,selection!$J$26),IF(AND(selection!$C$33&lt;&gt;"All 22 sites combined"),SUMIFS(datax!F:F,datax!A:A,selection!$C$33,datax!D:D,1,datax!E:E,0,datax!C:C,0,datax!B:B,selection!$J$26),SUMIFS(datax!F:F,datax!D:D,1,datax!E:E,0,datax!C:C,0,datax!B:B,selection!$J$26,datax!A:A,"&lt;&gt;Other"))))</f>
        <v>2340</v>
      </c>
      <c r="H29" s="152">
        <f>IF(G29=0,"",IFERROR(G29/$AB29*100,""))</f>
        <v>6.4671254456512726</v>
      </c>
      <c r="I29" s="153"/>
      <c r="J29" s="155">
        <f>IF(AND(selection!$C$33="All 22 sites combined"),SUMIFS(datax!F:F,datax!D:D,0,datax!E:E,1,datax!C:C,0,datax!B:B,selection!$J$26,datax!A:A,"&lt;&gt;Other"),IF(AND(selection!$C$33&lt;&gt;"All 22 sites combined"),SUMIFS(datax!F:F,datax!A:A,selection!$C$33,datax!D:D,0,datax!E:E,1,datax!C:C,0,datax!B:B,selection!$J$26),IF(AND(selection!$C$33&lt;&gt;"All 22 sites combined"),SUMIFS(datax!F:F,datax!A:A,selection!$C$33,datax!D:D,0,datax!E:E,1,datax!C:C,0,datax!B:B,selection!$J$26),SUMIFS(datax!F:F,datax!D:D,0,datax!E:E,1,datax!C:C,0,datax!B:B,selection!$J$26,datax!A:A,"&lt;&gt;Other"))))</f>
        <v>7969</v>
      </c>
      <c r="K29" s="152">
        <f>IF(J29=0,"",IFERROR(J29/$AB29*100,""))</f>
        <v>22.02415498991239</v>
      </c>
      <c r="L29" s="153"/>
      <c r="M29" s="155">
        <f>IF(AND(selection!$C$33="All 22 sites combined"),SUMIFS(datax!F:F,datax!D:D,0,datax!E:E,0,datax!C:C,1,datax!B:B,selection!$J$26,datax!A:A,"&lt;&gt;Other"),IF(AND(selection!$C$33&lt;&gt;"All 22 sites combined"),SUMIFS(datax!F:F,datax!A:A,selection!$C$33,datax!D:D,0,datax!E:E,0,datax!C:C,1,datax!B:B,selection!$J$26),IF(AND(selection!$C$33&lt;&gt;"All 22 sites combined"),SUMIFS(datax!F:F,datax!A:A,selection!$C$33,datax!D:D,0,datax!E:E,0,datax!C:C,1,datax!B:B,selection!$J$26),SUMIFS(datax!F:F,datax!D:D,0,datax!E:E,0,datax!C:C,1,datax!B:B,selection!$J$26,datax!A:A,"&lt;&gt;Other"))))</f>
        <v>3780</v>
      </c>
      <c r="N29" s="152">
        <f>IF(M29=0,"",IFERROR(M29/$AB29*100,""))</f>
        <v>10.44689495066744</v>
      </c>
      <c r="O29" s="153"/>
      <c r="P29" s="155">
        <f>IF(AND(selection!$C$33="All 22 sites combined"),SUMIFS(datax!F:F,datax!D:D,1,datax!E:E,0,datax!C:C,1,datax!B:B,selection!$J$26,datax!A:A,"&lt;&gt;Other"),IF(AND(selection!$C$33&lt;&gt;"All 22 sites combined"),SUMIFS(datax!F:F,datax!A:A,selection!$C$33,datax!D:D,1,datax!E:E,0,datax!C:C,1,datax!B:B,selection!$J$26),IF(AND(selection!$C$33&lt;&gt;"All 22 sites combined"),SUMIFS(datax!F:F,datax!A:A,selection!$C$33,datax!D:D,1,datax!E:E,0,datax!C:C,1,datax!B:B,selection!$J$26),SUMIFS(datax!F:F,datax!D:D,1,datax!E:E,0,datax!C:C,1,datax!B:B,selection!$J$26,datax!A:A,"&lt;&gt;Other"))))</f>
        <v>2045</v>
      </c>
      <c r="Q29" s="152">
        <f>IF(P29=0,"",IFERROR(P29/$AB29*100,""))</f>
        <v>5.6518254428875441</v>
      </c>
      <c r="R29" s="153"/>
      <c r="S29" s="155">
        <f>IF(AND(selection!$C$33="All 22 sites combined"),SUMIFS(datax!F:F,datax!D:D,1,datax!E:E,1,datax!C:C,0,datax!B:B,selection!$J$26,datax!A:A,"&lt;&gt;Other"),IF(AND(selection!$C$33&lt;&gt;"All 22 sites combined"),SUMIFS(datax!F:F,datax!A:A,selection!$C$33,datax!D:D,1,datax!E:E,1,datax!C:C,0,datax!B:B,selection!$J$26),IF(AND(selection!$C$33&lt;&gt;"All 22 sites combined"),SUMIFS(datax!F:F,datax!A:A,selection!$C$33,datax!D:D,1,datax!E:E,1,datax!C:C,0,datax!B:B,selection!$J$26),SUMIFS(datax!F:F,datax!D:D,1,datax!E:E,1,datax!C:C,0,datax!B:B,selection!$J$26,datax!A:A,"&lt;&gt;Other"))))</f>
        <v>2677</v>
      </c>
      <c r="T29" s="152">
        <f>IF(S29=0,"",IFERROR(S29/$AB29*100,""))</f>
        <v>7.3985020589779733</v>
      </c>
      <c r="U29" s="153"/>
      <c r="V29" s="155">
        <f>IF(AND(selection!$C$33="All 22 sites combined"),SUMIFS(datax!F:F,datax!D:D,0,datax!E:E,1,datax!C:C,1,datax!B:B,selection!$J$26,datax!A:A,"&lt;&gt;Other"),IF(AND(selection!$C$33&lt;&gt;"All 22 sites combined"),SUMIFS(datax!F:F,datax!A:A,selection!$C$33,datax!D:D,0,datax!E:E,1,datax!C:C,1,datax!B:B,selection!$J$26),IF(AND(selection!$C$33&lt;&gt;"All 22 sites combined"),SUMIFS(datax!F:F,datax!A:A,selection!$C$33,datax!D:D,0,datax!E:E,1,datax!C:C,1,datax!B:B,selection!$J$26),SUMIFS(datax!F:F,datax!D:D,0,datax!E:E,1,datax!C:C,1,datax!B:B,selection!$J$26,datax!A:A,"&lt;&gt;Other"))))</f>
        <v>3254</v>
      </c>
      <c r="W29" s="152">
        <f>IF(V29=0,"",IFERROR(V29/$AB29*100,""))</f>
        <v>8.9931735898073679</v>
      </c>
      <c r="X29" s="153"/>
      <c r="Y29" s="155">
        <f>IF(AND(selection!$C$33="All 22 sites combined"),SUMIFS(datax!F:F,datax!D:D,1,datax!E:E,1,datax!C:C,1,datax!B:B,selection!$J$26,datax!A:A,"&lt;&gt;Other"),IF(AND(selection!$C$33&lt;&gt;"All 22 sites combined"),SUMIFS(datax!F:F,datax!A:A,selection!$C$33,datax!D:D,1,datax!E:E,1,datax!C:C,1,datax!B:B,selection!$J$26),IF(AND(selection!$C$33&lt;&gt;"All 22 sites combined"),SUMIFS(datax!F:F,datax!A:A,selection!$C$33,datax!D:D,1,datax!E:E,1,datax!C:C,1,datax!B:B,selection!$J$26),SUMIFS(datax!F:F,datax!D:D,1,datax!E:E,1,datax!C:C,1,datax!B:B,selection!$J$26,datax!A:A,"&lt;&gt;Other"))))</f>
        <v>2345</v>
      </c>
      <c r="Z29" s="152">
        <f>IF(Y29=0,"",IFERROR(Y29/$AB29*100,""))</f>
        <v>6.4809440897659121</v>
      </c>
      <c r="AA29" s="154"/>
      <c r="AB29" s="146">
        <f>IF(AND(selection!$C$33="All 22 sites combined"),SUMIFS(datax!F:F,datax!B:B,selection!$J$26,datax!A:A,"&lt;&gt;Other"),IF(AND(selection!$C$33&lt;&gt;"All 22 sites combined"),SUMIFS(datax!F:F,datax!A:A,selection!$C$33,datax!B:B,selection!$J$26,datax!A:A,"&lt;&gt;Other"),IF(AND(selection!$C$33&lt;&gt;"All 22 sites combined"),SUMIFS(datax!F:F,datax!A:A,selection!$C$33,datax!B:B,selection!$J$26,datax!A:A,"&lt;&gt;Other"),SUMIFS(datax!F:F,datax!B:B,selection!$J$26,datax!A:A,"&lt;&gt;Other"))))</f>
        <v>36183</v>
      </c>
    </row>
    <row r="30" spans="1:28" ht="18" customHeight="1" x14ac:dyDescent="0.25">
      <c r="C30" s="278"/>
      <c r="D30" s="209"/>
      <c r="E30" s="113">
        <f>IFERROR(IF(OR(E29="",D29=0),"",ROUND((2*D29+1.96^2-(1.96*SQRT((1.96^2+4*D29*(1-(E29/100))))))/(2*($AB29+(1.96^2))),3))*100,"")</f>
        <v>32.1</v>
      </c>
      <c r="F30" s="114">
        <f>IFERROR(IF(OR(E29="",D29=0),"",ROUND((2*D29+1.96^2+(1.96*SQRT((1.96^2+4*D29*(1-(E29/100))))))/(2*($AB29+(1.96^2))),3))*100,"")</f>
        <v>33</v>
      </c>
      <c r="G30" s="156"/>
      <c r="H30" s="113">
        <f>IFERROR(IF(OR(H29="",G29=0),"",ROUND((2*G29+1.96^2-(1.96*SQRT((1.96^2+4*G29*(1-(H29/100))))))/(2*($AB29+(1.96^2))),3))*100,"")</f>
        <v>6.2</v>
      </c>
      <c r="I30" s="113">
        <f>IFERROR(IF(OR(H29="",G29=0),"",ROUND((2*G29+1.96^2+(1.96*SQRT((1.96^2+4*G29*(1-(H29/100))))))/(2*($AB29+(1.96^2))),3))*100,"")</f>
        <v>6.7</v>
      </c>
      <c r="J30" s="156"/>
      <c r="K30" s="113">
        <f>IFERROR(IF(OR(K29="",J29=0),"",ROUND((2*J29+1.96^2-(1.96*SQRT((1.96^2+4*J29*(1-(K29/100))))))/(2*($AB29+(1.96^2))),3))*100,"")</f>
        <v>21.6</v>
      </c>
      <c r="L30" s="114">
        <f>IFERROR(IF(OR(K29="",J29=0),"",ROUND((2*J29+1.96^2+(1.96*SQRT((1.96^2+4*J29*(1-(K29/100))))))/(2*($AB29+(1.96^2))),3))*100,"")</f>
        <v>22.5</v>
      </c>
      <c r="M30" s="156"/>
      <c r="N30" s="113">
        <f>IFERROR(IF(OR(N29="",M29=0),"",ROUND((2*M29+1.96^2-(1.96*SQRT((1.96^2+4*M29*(1-(N29/100))))))/(2*($AB29+(1.96^2))),3))*100,"")</f>
        <v>10.100000000000001</v>
      </c>
      <c r="O30" s="113">
        <f>IFERROR(IF(OR(N29="",M29=0),"",ROUND((2*M29+1.96^2+(1.96*SQRT((1.96^2+4*M29*(1-(N29/100))))))/(2*($AB29+(1.96^2))),3))*100,"")</f>
        <v>10.8</v>
      </c>
      <c r="P30" s="156"/>
      <c r="Q30" s="113">
        <f>IFERROR(IF(OR(Q29="",P29=0),"",ROUND((2*P29+1.96^2-(1.96*SQRT((1.96^2+4*P29*(1-(Q29/100))))))/(2*($AB29+(1.96^2))),3))*100,"")</f>
        <v>5.4</v>
      </c>
      <c r="R30" s="114">
        <f>IFERROR(IF(OR(Q29="",P29=0),"",ROUND((2*P29+1.96^2+(1.96*SQRT((1.96^2+4*P29*(1-(Q29/100))))))/(2*($AB29+(1.96^2))),3))*100,"")</f>
        <v>5.8999999999999995</v>
      </c>
      <c r="S30" s="156"/>
      <c r="T30" s="113">
        <f>IFERROR(IF(OR(T29="",S29=0),"",ROUND((2*S29+1.96^2-(1.96*SQRT((1.96^2+4*S29*(1-(T29/100))))))/(2*($AB29+(1.96^2))),3))*100,"")</f>
        <v>7.1</v>
      </c>
      <c r="U30" s="113">
        <f>IFERROR(IF(OR(T29="",S29=0),"",ROUND((2*S29+1.96^2+(1.96*SQRT((1.96^2+4*S29*(1-(T29/100))))))/(2*($AB29+(1.96^2))),3))*100,"")</f>
        <v>7.7</v>
      </c>
      <c r="V30" s="156"/>
      <c r="W30" s="113">
        <f>IFERROR(IF(OR(W29="",V29=0),"",ROUND((2*V29+1.96^2-(1.96*SQRT((1.96^2+4*V29*(1-(W29/100))))))/(2*($AB29+(1.96^2))),3))*100,"")</f>
        <v>8.6999999999999993</v>
      </c>
      <c r="X30" s="114">
        <f>IFERROR(IF(OR(W29="",V29=0),"",ROUND((2*V29+1.96^2+(1.96*SQRT((1.96^2+4*V29*(1-(W29/100))))))/(2*($AB29+(1.96^2))),3))*100,"")</f>
        <v>9.3000000000000007</v>
      </c>
      <c r="Y30" s="156"/>
      <c r="Z30" s="113">
        <f>IFERROR(IF(OR(Z29="",Y29=0),"",ROUND((2*Y29+1.96^2-(1.96*SQRT((1.96^2+4*Y29*(1-(Z29/100))))))/(2*($AB29+(1.96^2))),3))*100,"")</f>
        <v>6.2</v>
      </c>
      <c r="AA30" s="115">
        <f>IFERROR(IF(OR(Z29="",Y29=0),"",ROUND((2*Y29+1.96^2+(1.96*SQRT((1.96^2+4*Y29*(1-(Z29/100))))))/(2*($AB29+(1.96^2))),3))*100,"")</f>
        <v>6.7</v>
      </c>
      <c r="AB30" s="147"/>
    </row>
    <row r="31" spans="1:28" ht="18" customHeight="1" x14ac:dyDescent="0.25">
      <c r="C31" s="247" t="s">
        <v>268</v>
      </c>
      <c r="D31" s="200" t="str">
        <f>IF(E30&gt;F28,"Higher than England",IF(F30&lt;E28,"Lower than England","Similar to England"))</f>
        <v>Similar to England</v>
      </c>
      <c r="E31" s="201"/>
      <c r="F31" s="201"/>
      <c r="G31" s="155" t="str">
        <f>IF(H30&gt;I28,"Higher than England",IF(I30&lt;H28,"Lower than England","Similar to England"))</f>
        <v>Similar to England</v>
      </c>
      <c r="H31" s="201"/>
      <c r="I31" s="201"/>
      <c r="J31" s="155" t="str">
        <f t="shared" ref="J31" si="0">IF(K30&gt;L28,"Higher than England",IF(L30&lt;K28,"Lower than England","Similar to England"))</f>
        <v>Similar to England</v>
      </c>
      <c r="K31" s="201"/>
      <c r="L31" s="201"/>
      <c r="M31" s="155" t="str">
        <f t="shared" ref="M31" si="1">IF(N30&gt;O28,"Higher than England",IF(O30&lt;N28,"Lower than England","Similar to England"))</f>
        <v>Similar to England</v>
      </c>
      <c r="N31" s="201"/>
      <c r="O31" s="201"/>
      <c r="P31" s="155" t="str">
        <f t="shared" ref="P31" si="2">IF(Q30&gt;R28,"Higher than England",IF(R30&lt;Q28,"Lower than England","Similar to England"))</f>
        <v>Higher than England</v>
      </c>
      <c r="Q31" s="201"/>
      <c r="R31" s="201"/>
      <c r="S31" s="155" t="str">
        <f t="shared" ref="S31" si="3">IF(T30&gt;U28,"Higher than England",IF(U30&lt;T28,"Lower than England","Similar to England"))</f>
        <v>Lower than England</v>
      </c>
      <c r="T31" s="201"/>
      <c r="U31" s="201"/>
      <c r="V31" s="155" t="str">
        <f t="shared" ref="V31" si="4">IF(W30&gt;X28,"Higher than England",IF(X30&lt;W28,"Lower than England","Similar to England"))</f>
        <v>Similar to England</v>
      </c>
      <c r="W31" s="201"/>
      <c r="X31" s="201"/>
      <c r="Y31" s="155" t="str">
        <f t="shared" ref="Y31" si="5">IF(Z30&gt;AA28,"Higher than England",IF(AA30&lt;Z28,"Lower than England","Similar to England"))</f>
        <v>Lower than England</v>
      </c>
      <c r="Z31" s="201"/>
      <c r="AA31" s="205"/>
      <c r="AB31" s="116"/>
    </row>
    <row r="32" spans="1:28" ht="18" customHeight="1" thickBot="1" x14ac:dyDescent="0.3">
      <c r="C32" s="159"/>
      <c r="D32" s="202"/>
      <c r="E32" s="203"/>
      <c r="F32" s="203"/>
      <c r="G32" s="204"/>
      <c r="H32" s="203"/>
      <c r="I32" s="203"/>
      <c r="J32" s="204"/>
      <c r="K32" s="203"/>
      <c r="L32" s="203"/>
      <c r="M32" s="204"/>
      <c r="N32" s="203"/>
      <c r="O32" s="203"/>
      <c r="P32" s="204"/>
      <c r="Q32" s="203"/>
      <c r="R32" s="203"/>
      <c r="S32" s="204"/>
      <c r="T32" s="203"/>
      <c r="U32" s="203"/>
      <c r="V32" s="204"/>
      <c r="W32" s="203"/>
      <c r="X32" s="203"/>
      <c r="Y32" s="204"/>
      <c r="Z32" s="203"/>
      <c r="AA32" s="206"/>
      <c r="AB32" s="116"/>
    </row>
    <row r="33" spans="1:29" ht="18" customHeight="1" x14ac:dyDescent="0.25">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9" ht="18" customHeight="1" thickBot="1" x14ac:dyDescent="0.3">
      <c r="G34" s="4"/>
    </row>
    <row r="35" spans="1:29" ht="28.5" customHeight="1" thickBot="1" x14ac:dyDescent="0.4">
      <c r="B35" s="178" t="s">
        <v>269</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80"/>
    </row>
    <row r="36" spans="1:29" ht="20.25" customHeight="1" thickBot="1" x14ac:dyDescent="0.3">
      <c r="E36" s="86"/>
      <c r="F36" s="86"/>
      <c r="G36" s="86"/>
      <c r="H36" s="86"/>
      <c r="I36" s="86"/>
      <c r="J36" s="86"/>
      <c r="K36" s="86"/>
      <c r="L36" s="86"/>
      <c r="M36" s="86"/>
      <c r="N36" s="86"/>
      <c r="O36" s="86"/>
      <c r="P36" s="86"/>
      <c r="Q36" s="86"/>
      <c r="R36" s="86"/>
      <c r="S36" s="86"/>
      <c r="T36" s="86"/>
      <c r="U36" s="86"/>
      <c r="V36" s="86"/>
      <c r="W36" s="86"/>
      <c r="X36" s="86"/>
      <c r="Y36" s="86"/>
      <c r="Z36" s="86"/>
      <c r="AA36" s="86"/>
      <c r="AB36" s="86"/>
    </row>
    <row r="37" spans="1:29" s="36" customFormat="1" ht="19.5" thickBot="1" x14ac:dyDescent="0.35">
      <c r="B37" s="11"/>
      <c r="C37" s="11"/>
      <c r="D37" s="248" t="s">
        <v>141</v>
      </c>
      <c r="E37" s="249"/>
      <c r="F37" s="249"/>
      <c r="G37" s="249"/>
      <c r="H37" s="249"/>
      <c r="I37" s="249"/>
      <c r="J37" s="249"/>
      <c r="K37" s="249"/>
      <c r="L37" s="249"/>
      <c r="M37" s="249"/>
      <c r="N37" s="249"/>
      <c r="O37" s="249"/>
      <c r="P37" s="249"/>
      <c r="Q37" s="249"/>
      <c r="R37" s="249"/>
      <c r="S37" s="249"/>
      <c r="T37" s="249"/>
      <c r="U37" s="249"/>
      <c r="V37" s="249"/>
      <c r="W37" s="249"/>
      <c r="X37" s="249"/>
      <c r="Y37" s="249"/>
      <c r="Z37" s="249"/>
      <c r="AA37" s="250"/>
      <c r="AB37" s="11"/>
    </row>
    <row r="38" spans="1:29" s="36" customFormat="1" ht="32.25" customHeight="1" x14ac:dyDescent="0.3">
      <c r="B38" s="11"/>
      <c r="C38" s="11"/>
      <c r="D38" s="251" t="s">
        <v>163</v>
      </c>
      <c r="E38" s="253" t="s">
        <v>36</v>
      </c>
      <c r="F38" s="254"/>
      <c r="G38" s="162" t="s">
        <v>39</v>
      </c>
      <c r="H38" s="253" t="s">
        <v>36</v>
      </c>
      <c r="I38" s="254"/>
      <c r="J38" s="162" t="s">
        <v>76</v>
      </c>
      <c r="K38" s="253" t="s">
        <v>36</v>
      </c>
      <c r="L38" s="254"/>
      <c r="M38" s="162" t="s">
        <v>38</v>
      </c>
      <c r="N38" s="253" t="s">
        <v>36</v>
      </c>
      <c r="O38" s="254"/>
      <c r="P38" s="162" t="s">
        <v>37</v>
      </c>
      <c r="Q38" s="253" t="s">
        <v>36</v>
      </c>
      <c r="R38" s="254"/>
      <c r="S38" s="251" t="s">
        <v>77</v>
      </c>
      <c r="T38" s="253" t="s">
        <v>36</v>
      </c>
      <c r="U38" s="254"/>
      <c r="V38" s="162" t="s">
        <v>78</v>
      </c>
      <c r="W38" s="253" t="s">
        <v>36</v>
      </c>
      <c r="X38" s="254"/>
      <c r="Y38" s="162" t="s">
        <v>79</v>
      </c>
      <c r="Z38" s="253" t="s">
        <v>36</v>
      </c>
      <c r="AA38" s="254"/>
      <c r="AB38" s="158" t="s">
        <v>165</v>
      </c>
    </row>
    <row r="39" spans="1:29" s="36" customFormat="1" ht="68.25" customHeight="1" thickBot="1" x14ac:dyDescent="0.35">
      <c r="B39" s="11"/>
      <c r="C39" s="11"/>
      <c r="D39" s="252"/>
      <c r="E39" s="160" t="s">
        <v>142</v>
      </c>
      <c r="F39" s="161"/>
      <c r="G39" s="163"/>
      <c r="H39" s="160" t="s">
        <v>142</v>
      </c>
      <c r="I39" s="161"/>
      <c r="J39" s="163"/>
      <c r="K39" s="160" t="s">
        <v>142</v>
      </c>
      <c r="L39" s="161"/>
      <c r="M39" s="163"/>
      <c r="N39" s="160" t="s">
        <v>142</v>
      </c>
      <c r="O39" s="161"/>
      <c r="P39" s="163"/>
      <c r="Q39" s="160" t="s">
        <v>142</v>
      </c>
      <c r="R39" s="161"/>
      <c r="S39" s="252"/>
      <c r="T39" s="160" t="s">
        <v>142</v>
      </c>
      <c r="U39" s="161"/>
      <c r="V39" s="163"/>
      <c r="W39" s="160" t="s">
        <v>142</v>
      </c>
      <c r="X39" s="161"/>
      <c r="Y39" s="163"/>
      <c r="Z39" s="160" t="s">
        <v>142</v>
      </c>
      <c r="AA39" s="161"/>
      <c r="AB39" s="159"/>
    </row>
    <row r="40" spans="1:29" s="36" customFormat="1" ht="24" customHeight="1" x14ac:dyDescent="0.3">
      <c r="A40" s="37"/>
      <c r="B40" s="11"/>
      <c r="C40" s="255" t="s">
        <v>171</v>
      </c>
      <c r="D40" s="157">
        <f>IF(AND(selection!$C$33="All 22 sites combined"),SUMIFS(datax!F:F,datax!D:D,0,datax!E:E,0,datax!C:C,0,datax!A:A,"&lt;&gt;Other"),IF(AND(selection!$C$33&lt;&gt;"All 22 sites combined"),SUMIFS(datax!F:F,datax!A:A,selection!$C$33,datax!D:D,0,datax!E:E,0,datax!C:C,0),IF(AND(selection!$C$33&lt;&gt;"All 22 sites combined"),SUMIFS(datax!F:F,datax!D:D,0,datax!E:E,0,datax!C:C,0),SUMIFS(datax!F:F,datax!D:D,0,datax!E:E,0,datax!C:C,0,datax!A:A,"&lt;&gt;Other"))))</f>
        <v>229907</v>
      </c>
      <c r="E40" s="149">
        <f>IF(D40=0,"",IFERROR(D40/$AB40*100,""))</f>
        <v>33.016154302380855</v>
      </c>
      <c r="F40" s="151"/>
      <c r="G40" s="157">
        <f>IF(AND(selection!$C$33="All 22 sites combined"),SUMIFS(datax!F:F,datax!D:D,1,datax!E:E,0,datax!C:C,0,datax!A:A,"&lt;&gt;Other"),IF(AND(selection!$C$33&lt;&gt;"All 22 sites combined"),SUMIFS(datax!F:F,datax!A:A,selection!$C$33,datax!D:D,1,datax!E:E,0,datax!C:C,0),IF(AND(selection!$C$33&lt;&gt;"All 22 sites combined"),SUMIFS(datax!F:F,datax!D:D,1,datax!E:E,0,datax!C:C,0),SUMIFS(datax!F:F,datax!D:D,1,datax!E:E,0,datax!C:C,0,datax!A:A,"&lt;&gt;Other"))))</f>
        <v>47361</v>
      </c>
      <c r="H40" s="149">
        <f>IF(G40=0,"",IFERROR(G40/$AB40*100,""))</f>
        <v>6.8013504761275625</v>
      </c>
      <c r="I40" s="151"/>
      <c r="J40" s="157">
        <f>IF(AND(selection!$C$33="All 22 sites combined"),SUMIFS(datax!F:F,datax!D:D,0,datax!E:E,1,datax!C:C,0,datax!A:A,"&lt;&gt;Other"),IF(AND(selection!$C$33&lt;&gt;"All 22 sites combined"),SUMIFS(datax!F:F,datax!A:A,selection!$C$33,datax!D:D,0,datax!E:E,1,datax!C:C,0),IF(AND(selection!$C$33&lt;&gt;"All 22 sites combined"),SUMIFS(datax!F:F,datax!D:D,0,datax!E:E,1,datax!C:C,0),SUMIFS(datax!F:F,datax!D:D,0,datax!E:E,1,datax!C:C,0,datax!A:A,"&lt;&gt;Other"))))</f>
        <v>149553</v>
      </c>
      <c r="K40" s="149">
        <f>IF(J40=0,"",IFERROR(J40/$AB40*100,""))</f>
        <v>21.476792461229817</v>
      </c>
      <c r="L40" s="151"/>
      <c r="M40" s="157">
        <f>IF(AND(selection!$C$33="All 22 sites combined"),SUMIFS(datax!F:F,datax!D:D,0,datax!E:E,0,datax!C:C,1,datax!A:A,"&lt;&gt;Other"),IF(AND(selection!$C$33&lt;&gt;"All 22 sites combined"),SUMIFS(datax!F:F,datax!A:A,selection!$C$33,datax!D:D,0,datax!E:E,0,datax!C:C,1),IF(AND(selection!$C$33&lt;&gt;"All 22 sites combined"),SUMIFS(datax!F:F,datax!D:D,0,datax!E:E,0,datax!C:C,1),SUMIFS(datax!F:F,datax!D:D,0,datax!E:E,0,datax!C:C,1,datax!A:A,"&lt;&gt;Other"))))</f>
        <v>70555</v>
      </c>
      <c r="N40" s="149">
        <f>IF(M40=0,"",IFERROR(M40/$AB40*100,""))</f>
        <v>10.132161120820509</v>
      </c>
      <c r="O40" s="151"/>
      <c r="P40" s="157">
        <f>IF(AND(selection!$C$33="All 22 sites combined"),SUMIFS(datax!F:F,datax!D:D,1,datax!E:E,0,datax!C:C,1,datax!A:A,"&lt;&gt;Other"),IF(AND(selection!$C$33&lt;&gt;"All 22 sites combined"),SUMIFS(datax!F:F,datax!A:A,selection!$C$33,datax!D:D,1,datax!E:E,0,datax!C:C,1),IF(AND(selection!$C$33&lt;&gt;"All 22 sites combined"),SUMIFS(datax!F:F,datax!D:D,1,datax!E:E,0,datax!C:C,1),SUMIFS(datax!F:F,datax!D:D,1,datax!E:E,0,datax!C:C,1,datax!A:A,"&lt;&gt;Other"))))</f>
        <v>36121</v>
      </c>
      <c r="Q40" s="149">
        <f>IF(P40=0,"",IFERROR(P40/$AB40*100,""))</f>
        <v>5.1872126971179604</v>
      </c>
      <c r="R40" s="151"/>
      <c r="S40" s="157">
        <f>IF(AND(selection!$C$33="All 22 sites combined"),SUMIFS(datax!F:F,datax!D:D,1,datax!E:E,1,datax!C:C,0,datax!A:A,"&lt;&gt;Other"),IF(AND(selection!$C$33&lt;&gt;"All 22 sites combined"),SUMIFS(datax!F:F,datax!A:A,selection!$C$33,datax!D:D,1,datax!E:E,1,datax!C:C,0),IF(AND(selection!$C$33&lt;&gt;"All 22 sites combined"),SUMIFS(datax!F:F,datax!D:D,1,datax!E:E,1,datax!C:C,0),SUMIFS(datax!F:F,datax!D:D,1,datax!E:E,1,datax!C:C,0,datax!A:A,"&lt;&gt;Other"))))</f>
        <v>54406</v>
      </c>
      <c r="T40" s="149">
        <f>IF(S40=0,"",IFERROR(S40/$AB40*100,""))</f>
        <v>7.813058719287941</v>
      </c>
      <c r="U40" s="151"/>
      <c r="V40" s="157">
        <f>IF(AND(selection!$C$33="All 22 sites combined"),SUMIFS(datax!F:F,datax!D:D,0,datax!E:E,1,datax!C:C,1,datax!A:A,"&lt;&gt;Other"),IF(AND(selection!$C$33&lt;&gt;"All 22 sites combined"),SUMIFS(datax!F:F,datax!A:A,selection!$C$33,datax!D:D,0,datax!E:E,1,datax!C:C,1),IF(AND(selection!$C$33&lt;&gt;"All 22 sites combined"),SUMIFS(datax!F:F,datax!D:D,0,datax!E:E,1,datax!C:C,1),SUMIFS(datax!F:F,datax!D:D,0,datax!E:E,1,datax!C:C,1,datax!A:A,"&lt;&gt;Other"))))</f>
        <v>60609</v>
      </c>
      <c r="W40" s="149">
        <f>IF(V40=0,"",IFERROR(V40/$AB40*100,""))</f>
        <v>8.7038502355865681</v>
      </c>
      <c r="X40" s="151"/>
      <c r="Y40" s="157">
        <f>IF(AND(selection!$C$33="All 22 sites combined"),SUMIFS(datax!F:F,datax!D:D,1,datax!E:E,1,datax!C:C,1,datax!A:A,"&lt;&gt;Other"),IF(AND(selection!$C$33&lt;&gt;"All 22 sites combined"),SUMIFS(datax!F:F,datax!A:A,selection!$C$33,datax!D:D,1,datax!E:E,1,datax!C:C,1),IF(AND(selection!$C$33&lt;&gt;"All 22 sites combined"),SUMIFS(datax!F:F,datax!D:D,1,datax!E:E,1,datax!C:C,1),SUMIFS(datax!F:F,datax!D:D,1,datax!E:E,1,datax!C:C,1,datax!A:A,"&lt;&gt;Other"))))</f>
        <v>47835</v>
      </c>
      <c r="Z40" s="149">
        <f>IF(Y40=0,"",IFERROR(Y40/$AB40*100,""))</f>
        <v>6.8694199874487865</v>
      </c>
      <c r="AA40" s="151"/>
      <c r="AB40" s="257">
        <f>IF(AND(selection!$C$33="All 22 sites combined"),SUMIFS(datax!F:F,datax!A:A,"&lt;&gt;Other"),IF(AND(selection!$C$33&lt;&gt;"All 22 sites combined"),SUMIFS(datax!F:F,datax!A:A,selection!$C$33),IF(AND(selection!$C$33&lt;&gt;"All 22 sites combined"),SUMIFS(datax!F:F,datax!A:A,"&lt;&gt;Other"))))</f>
        <v>696347</v>
      </c>
      <c r="AC40" s="48"/>
    </row>
    <row r="41" spans="1:29" s="36" customFormat="1" ht="24" customHeight="1" thickBot="1" x14ac:dyDescent="0.35">
      <c r="A41" s="37"/>
      <c r="B41" s="11"/>
      <c r="C41" s="256"/>
      <c r="D41" s="156"/>
      <c r="E41" s="110">
        <f>IFERROR(IF(OR(E40="",D40=0),"",ROUND((2*D40+1.96^2-(1.96*SQRT((1.96^2+4*D40*(1-(E40/100))))))/(2*($AB40+(1.96^2))),3))*100,"")</f>
        <v>32.9</v>
      </c>
      <c r="F41" s="111">
        <f>IFERROR(IF(OR(E40="",D40=0),"",ROUND((2*D40+1.96^2+(1.96*SQRT((1.96^2+4*D40*(1-(E40/100))))))/(2*($AB40+(1.96^2))),3))*100,"")</f>
        <v>33.1</v>
      </c>
      <c r="G41" s="156"/>
      <c r="H41" s="110">
        <f>IFERROR(IF(OR(H40="",G40=0),"",ROUND((2*G40+1.96^2-(1.96*SQRT((1.96^2+4*G40*(1-(H40/100))))))/(2*($AB40+(1.96^2))),3))*100,"")</f>
        <v>6.7</v>
      </c>
      <c r="I41" s="111">
        <f>IFERROR(IF(OR(H40="",G40=0),"",ROUND((2*G40+1.96^2+(1.96*SQRT((1.96^2+4*G40*(1-(H40/100))))))/(2*($AB40+(1.96^2))),3))*100,"")</f>
        <v>6.9</v>
      </c>
      <c r="J41" s="156"/>
      <c r="K41" s="110">
        <f>IFERROR(IF(OR(K40="",J40=0),"",ROUND((2*J40+1.96^2-(1.96*SQRT((1.96^2+4*J40*(1-(K40/100))))))/(2*($AB40+(1.96^2))),3))*100,"")</f>
        <v>21.4</v>
      </c>
      <c r="L41" s="111">
        <f>IFERROR(IF(OR(K40="",J40=0),"",ROUND((2*J40+1.96^2+(1.96*SQRT((1.96^2+4*J40*(1-(K40/100))))))/(2*($AB40+(1.96^2))),3))*100,"")</f>
        <v>21.6</v>
      </c>
      <c r="M41" s="156"/>
      <c r="N41" s="110">
        <f>IFERROR(IF(OR(N40="",M40=0),"",ROUND((2*M40+1.96^2-(1.96*SQRT((1.96^2+4*M40*(1-(N40/100))))))/(2*($AB40+(1.96^2))),3))*100,"")</f>
        <v>10.100000000000001</v>
      </c>
      <c r="O41" s="111">
        <f>IFERROR(IF(OR(N40="",M40=0),"",ROUND((2*M40+1.96^2+(1.96*SQRT((1.96^2+4*M40*(1-(N40/100))))))/(2*($AB40+(1.96^2))),3))*100,"")</f>
        <v>10.199999999999999</v>
      </c>
      <c r="P41" s="156"/>
      <c r="Q41" s="110">
        <f>IFERROR(IF(OR(Q40="",P40=0),"",ROUND((2*P40+1.96^2-(1.96*SQRT((1.96^2+4*P40*(1-(Q40/100))))))/(2*($AB40+(1.96^2))),3))*100,"")</f>
        <v>5.0999999999999996</v>
      </c>
      <c r="R41" s="111">
        <f>IFERROR(IF(OR(Q40="",P40=0),"",ROUND((2*P40+1.96^2+(1.96*SQRT((1.96^2+4*P40*(1-(Q40/100))))))/(2*($AB40+(1.96^2))),3))*100,"")</f>
        <v>5.2</v>
      </c>
      <c r="S41" s="156"/>
      <c r="T41" s="110">
        <f>IFERROR(IF(OR(T40="",S40=0),"",ROUND((2*S40+1.96^2-(1.96*SQRT((1.96^2+4*S40*(1-(T40/100))))))/(2*($AB40+(1.96^2))),3))*100,"")</f>
        <v>7.8</v>
      </c>
      <c r="U41" s="111">
        <f>IFERROR(IF(OR(T40="",S40=0),"",ROUND((2*S40+1.96^2+(1.96*SQRT((1.96^2+4*S40*(1-(T40/100))))))/(2*($AB40+(1.96^2))),3))*100,"")</f>
        <v>7.9</v>
      </c>
      <c r="V41" s="156"/>
      <c r="W41" s="110">
        <f>IFERROR(IF(OR(W40="",V40=0),"",ROUND((2*V40+1.96^2-(1.96*SQRT((1.96^2+4*V40*(1-(W40/100))))))/(2*($AB40+(1.96^2))),3))*100,"")</f>
        <v>8.6</v>
      </c>
      <c r="X41" s="111">
        <f>IFERROR(IF(OR(W40="",V40=0),"",ROUND((2*V40+1.96^2+(1.96*SQRT((1.96^2+4*V40*(1-(W40/100))))))/(2*($AB40+(1.96^2))),3))*100,"")</f>
        <v>8.7999999999999989</v>
      </c>
      <c r="Y41" s="156"/>
      <c r="Z41" s="110">
        <f>IFERROR(IF(OR(Z40="",Y40=0),"",ROUND((2*Y40+1.96^2-(1.96*SQRT((1.96^2+4*Y40*(1-(Z40/100))))))/(2*($AB40+(1.96^2))),3))*100,"")</f>
        <v>6.8000000000000007</v>
      </c>
      <c r="AA41" s="110">
        <f>IFERROR(IF(OR(Z40="",Y40=0),"",ROUND((2*Y40+1.96^2+(1.96*SQRT((1.96^2+4*Y40*(1-(Z40/100))))))/(2*($AB40+(1.96^2))),3))*100,"")</f>
        <v>6.9</v>
      </c>
      <c r="AB41" s="258"/>
    </row>
    <row r="42" spans="1:29" s="36" customFormat="1" ht="24" customHeight="1" x14ac:dyDescent="0.3">
      <c r="A42" s="73" t="s">
        <v>213</v>
      </c>
      <c r="B42" s="273" t="s">
        <v>190</v>
      </c>
      <c r="C42" s="259" t="s">
        <v>172</v>
      </c>
      <c r="D42" s="155">
        <f>IF(AND(selection!$C$33="All 22 sites combined"),SUMIFS(datax!F:F,datax!D:D,0,datax!E:E,0,datax!C:C,0,datax!B:B,$A42,datax!A:A,"&lt;&gt;Other"),IF(AND(selection!$C$33&lt;&gt;"All 22 sites combined"),SUMIFS(datax!F:F,datax!A:A,selection!$C$33,datax!D:D,0,datax!E:E,0,datax!C:C,0,datax!B:B,$A42),IF(AND(selection!$C$33&lt;&gt;"All 22 sites combined"),SUMIFS(datax!F:F,datax!A:A,selection!$C$33,datax!D:D,0,datax!E:E,0,datax!C:C,0,datax!B:B,$A42),SUMIFS(datax!F:F,datax!D:D,0,datax!E:E,0,datax!C:C,0,datax!B:B,$A42,datax!A:A,"&lt;&gt;Other"))))</f>
        <v>11773</v>
      </c>
      <c r="E42" s="152">
        <f>IF(D42=0,"",IFERROR(D42/$AB42*100,""))</f>
        <v>32.537379432330098</v>
      </c>
      <c r="F42" s="153"/>
      <c r="G42" s="155">
        <f>IF(AND(selection!$C$33="All 22 sites combined"),SUMIFS(datax!F:F,datax!D:D,1,datax!E:E,0,datax!C:C,0,datax!B:B,$A42,datax!A:A,"&lt;&gt;Other"),IF(AND(selection!$C$33&lt;&gt;"All 22 sites combined"),SUMIFS(datax!F:F,datax!A:A,selection!$C$33,datax!D:D,1,datax!E:E,0,datax!C:C,0,datax!B:B,$A42),IF(AND(selection!$C$33&lt;&gt;"All 22 sites combined"),SUMIFS(datax!F:F,datax!A:A,selection!$C$33,datax!D:D,1,datax!E:E,0,datax!C:C,0,datax!B:B,$A42),SUMIFS(datax!F:F,datax!D:D,1,datax!E:E,0,datax!C:C,0,datax!B:B,$A42,datax!A:A,"&lt;&gt;Other"))))</f>
        <v>2340</v>
      </c>
      <c r="H42" s="152">
        <f>IF(G42=0,"",IFERROR(G42/$AB42*100,""))</f>
        <v>6.4671254456512726</v>
      </c>
      <c r="I42" s="153"/>
      <c r="J42" s="155">
        <f>IF(AND(selection!$C$33="All 22 sites combined"),SUMIFS(datax!F:F,datax!D:D,0,datax!E:E,1,datax!C:C,0,datax!B:B,$A42,datax!A:A,"&lt;&gt;Other"),IF(AND(selection!$C$33&lt;&gt;"All 22 sites combined"),SUMIFS(datax!F:F,datax!A:A,selection!$C$33,datax!D:D,0,datax!E:E,1,datax!C:C,0,datax!B:B,$A42),IF(AND(selection!$C$33&lt;&gt;"All 22 sites combined"),SUMIFS(datax!F:F,datax!A:A,selection!$C$33,datax!D:D,0,datax!E:E,1,datax!C:C,0,datax!B:B,$A42),SUMIFS(datax!F:F,datax!D:D,0,datax!E:E,1,datax!C:C,0,datax!B:B,$A42,datax!A:A,"&lt;&gt;Other"))))</f>
        <v>7969</v>
      </c>
      <c r="K42" s="152">
        <f>IF(J42=0,"",IFERROR(J42/$AB42*100,""))</f>
        <v>22.02415498991239</v>
      </c>
      <c r="L42" s="153"/>
      <c r="M42" s="155">
        <f>IF(AND(selection!$C$33="All 22 sites combined"),SUMIFS(datax!F:F,datax!D:D,0,datax!E:E,0,datax!C:C,1,datax!B:B,$A42,datax!A:A,"&lt;&gt;Other"),IF(AND(selection!$C$33&lt;&gt;"All 22 sites combined"),SUMIFS(datax!F:F,datax!A:A,selection!$C$33,datax!D:D,0,datax!E:E,0,datax!C:C,1,datax!B:B,$A42),IF(AND(selection!$C$33&lt;&gt;"All 22 sites combined"),SUMIFS(datax!F:F,datax!A:A,selection!$C$33,datax!D:D,0,datax!E:E,0,datax!C:C,1,datax!B:B,$A42),SUMIFS(datax!F:F,datax!D:D,0,datax!E:E,0,datax!C:C,1,datax!B:B,$A42,datax!A:A,"&lt;&gt;Other"))))</f>
        <v>3780</v>
      </c>
      <c r="N42" s="152">
        <f>IF(M42=0,"",IFERROR(M42/$AB42*100,""))</f>
        <v>10.44689495066744</v>
      </c>
      <c r="O42" s="153"/>
      <c r="P42" s="155">
        <f>IF(AND(selection!$C$33="All 22 sites combined"),SUMIFS(datax!F:F,datax!D:D,1,datax!E:E,0,datax!C:C,1,datax!B:B,$A42,datax!A:A,"&lt;&gt;Other"),IF(AND(selection!$C$33&lt;&gt;"All 22 sites combined"),SUMIFS(datax!F:F,datax!A:A,selection!$C$33,datax!D:D,1,datax!E:E,0,datax!C:C,1,datax!B:B,$A42),IF(AND(selection!$C$33&lt;&gt;"All 22 sites combined"),SUMIFS(datax!F:F,datax!A:A,selection!$C$33,datax!D:D,1,datax!E:E,0,datax!C:C,1,datax!B:B,$A42),SUMIFS(datax!F:F,datax!D:D,1,datax!E:E,0,datax!C:C,1,datax!B:B,$A42,datax!A:A,"&lt;&gt;Other"))))</f>
        <v>2045</v>
      </c>
      <c r="Q42" s="152">
        <f>IF(P42=0,"",IFERROR(P42/$AB42*100,""))</f>
        <v>5.6518254428875441</v>
      </c>
      <c r="R42" s="153"/>
      <c r="S42" s="155">
        <f>IF(AND(selection!$C$33="All 22 sites combined"),SUMIFS(datax!F:F,datax!D:D,1,datax!E:E,1,datax!C:C,0,datax!B:B,$A42,datax!A:A,"&lt;&gt;Other"),IF(AND(selection!$C$33&lt;&gt;"All 22 sites combined"),SUMIFS(datax!F:F,datax!A:A,selection!$C$33,datax!D:D,1,datax!E:E,1,datax!C:C,0,datax!B:B,$A42),IF(AND(selection!$C$33&lt;&gt;"All 22 sites combined"),SUMIFS(datax!F:F,datax!A:A,selection!$C$33,datax!D:D,1,datax!E:E,1,datax!C:C,0,datax!B:B,$A42),SUMIFS(datax!F:F,datax!D:D,1,datax!E:E,1,datax!C:C,0,datax!B:B,$A42,datax!A:A,"&lt;&gt;Other"))))</f>
        <v>2677</v>
      </c>
      <c r="T42" s="152">
        <f>IF(S42=0,"",IFERROR(S42/$AB42*100,""))</f>
        <v>7.3985020589779733</v>
      </c>
      <c r="U42" s="153"/>
      <c r="V42" s="155">
        <f>IF(AND(selection!$C$33="All 22 sites combined"),SUMIFS(datax!F:F,datax!D:D,0,datax!E:E,1,datax!C:C,1,datax!B:B,$A42,datax!A:A,"&lt;&gt;Other"),IF(AND(selection!$C$33&lt;&gt;"All 22 sites combined"),SUMIFS(datax!F:F,datax!A:A,selection!$C$33,datax!D:D,0,datax!E:E,1,datax!C:C,1,datax!B:B,$A42),IF(AND(selection!$C$33&lt;&gt;"All 22 sites combined"),SUMIFS(datax!F:F,datax!A:A,selection!$C$33,datax!D:D,0,datax!E:E,1,datax!C:C,1,datax!B:B,$A42),SUMIFS(datax!F:F,datax!D:D,0,datax!E:E,1,datax!C:C,1,datax!B:B,$A42,datax!A:A,"&lt;&gt;Other"))))</f>
        <v>3254</v>
      </c>
      <c r="W42" s="152">
        <f>IF(V42=0,"",IFERROR(V42/$AB42*100,""))</f>
        <v>8.9931735898073679</v>
      </c>
      <c r="X42" s="153"/>
      <c r="Y42" s="155">
        <f>IF(AND(selection!$C$33="All 22 sites combined"),SUMIFS(datax!F:F,datax!D:D,1,datax!E:E,1,datax!C:C,1,datax!B:B,$A42,datax!A:A,"&lt;&gt;Other"),IF(AND(selection!$C$33&lt;&gt;"All 22 sites combined"),SUMIFS(datax!F:F,datax!A:A,selection!$C$33,datax!D:D,1,datax!E:E,1,datax!C:C,1,datax!B:B,$A42),IF(AND(selection!$C$33&lt;&gt;"All 22 sites combined"),SUMIFS(datax!F:F,datax!A:A,selection!$C$33,datax!D:D,1,datax!E:E,1,datax!C:C,1,datax!B:B,$A42),SUMIFS(datax!F:F,datax!D:D,1,datax!E:E,1,datax!C:C,1,datax!B:B,$A42,datax!A:A,"&lt;&gt;Other"))))</f>
        <v>2345</v>
      </c>
      <c r="Z42" s="152">
        <f>IF(Y42=0,"",IFERROR(Y42/$AB42*100,""))</f>
        <v>6.4809440897659121</v>
      </c>
      <c r="AA42" s="153"/>
      <c r="AB42" s="261">
        <f>IF(AND(selection!$C$33="All 22 sites combined"),SUMIFS(datax!F:F,datax!B:B,$A42,datax!A:A,"&lt;&gt;Other"),IF(AND(selection!$C$33&lt;&gt;"All 22 sites combined"),SUMIFS(datax!F:F,datax!A:A,selection!$C$33,datax!B:B,$A42,datax!A:A,"&lt;&gt;Other"),IF(AND(selection!$C$33&lt;&gt;"All 22 sites combined"),SUMIFS(datax!F:F,datax!A:A,selection!$C$33,datax!B:B,$A42,datax!A:A,"&lt;&gt;Other"),SUMIFS(datax!F:F,datax!B:B,$A42,datax!A:A,"&lt;&gt;Other"))))</f>
        <v>36183</v>
      </c>
      <c r="AC42" s="48"/>
    </row>
    <row r="43" spans="1:29" s="36" customFormat="1" ht="24" customHeight="1" x14ac:dyDescent="0.3">
      <c r="A43" s="73"/>
      <c r="B43" s="274"/>
      <c r="C43" s="260"/>
      <c r="D43" s="156"/>
      <c r="E43" s="113">
        <f>IFERROR(IF(OR(E42="",D42=0),"",ROUND((2*D42+1.96^2-(1.96*SQRT((1.96^2+4*D42*(1-(E42/100))))))/(2*($AB42+(1.96^2))),3))*100,"")</f>
        <v>32.1</v>
      </c>
      <c r="F43" s="114">
        <f>IFERROR(IF(OR(E42="",D42=0),"",ROUND((2*D42+1.96^2+(1.96*SQRT((1.96^2+4*D42*(1-(E42/100))))))/(2*($AB42+(1.96^2))),3))*100,"")</f>
        <v>33</v>
      </c>
      <c r="G43" s="156"/>
      <c r="H43" s="113">
        <f>IFERROR(IF(OR(H42="",G42=0),"",ROUND((2*G42+1.96^2-(1.96*SQRT((1.96^2+4*G42*(1-(H42/100))))))/(2*($AB42+(1.96^2))),3))*100,"")</f>
        <v>6.2</v>
      </c>
      <c r="I43" s="113">
        <f>IFERROR(IF(OR(H42="",G42=0),"",ROUND((2*G42+1.96^2+(1.96*SQRT((1.96^2+4*G42*(1-(H42/100))))))/(2*($AB42+(1.96^2))),3))*100,"")</f>
        <v>6.7</v>
      </c>
      <c r="J43" s="156"/>
      <c r="K43" s="113">
        <f>IFERROR(IF(OR(K42="",J42=0),"",ROUND((2*J42+1.96^2-(1.96*SQRT((1.96^2+4*J42*(1-(K42/100))))))/(2*($AB42+(1.96^2))),3))*100,"")</f>
        <v>21.6</v>
      </c>
      <c r="L43" s="114">
        <f>IFERROR(IF(OR(K42="",J42=0),"",ROUND((2*J42+1.96^2+(1.96*SQRT((1.96^2+4*J42*(1-(K42/100))))))/(2*($AB42+(1.96^2))),3))*100,"")</f>
        <v>22.5</v>
      </c>
      <c r="M43" s="156"/>
      <c r="N43" s="113">
        <f>IFERROR(IF(OR(N42="",M42=0),"",ROUND((2*M42+1.96^2-(1.96*SQRT((1.96^2+4*M42*(1-(N42/100))))))/(2*($AB42+(1.96^2))),3))*100,"")</f>
        <v>10.100000000000001</v>
      </c>
      <c r="O43" s="113">
        <f>IFERROR(IF(OR(N42="",M42=0),"",ROUND((2*M42+1.96^2+(1.96*SQRT((1.96^2+4*M42*(1-(N42/100))))))/(2*($AB42+(1.96^2))),3))*100,"")</f>
        <v>10.8</v>
      </c>
      <c r="P43" s="156"/>
      <c r="Q43" s="113">
        <f>IFERROR(IF(OR(Q42="",P42=0),"",ROUND((2*P42+1.96^2-(1.96*SQRT((1.96^2+4*P42*(1-(Q42/100))))))/(2*($AB42+(1.96^2))),3))*100,"")</f>
        <v>5.4</v>
      </c>
      <c r="R43" s="114">
        <f>IFERROR(IF(OR(Q42="",P42=0),"",ROUND((2*P42+1.96^2+(1.96*SQRT((1.96^2+4*P42*(1-(Q42/100))))))/(2*($AB42+(1.96^2))),3))*100,"")</f>
        <v>5.8999999999999995</v>
      </c>
      <c r="S43" s="156"/>
      <c r="T43" s="113">
        <f>IFERROR(IF(OR(T42="",S42=0),"",ROUND((2*S42+1.96^2-(1.96*SQRT((1.96^2+4*S42*(1-(T42/100))))))/(2*($AB42+(1.96^2))),3))*100,"")</f>
        <v>7.1</v>
      </c>
      <c r="U43" s="113">
        <f>IFERROR(IF(OR(T42="",S42=0),"",ROUND((2*S42+1.96^2+(1.96*SQRT((1.96^2+4*S42*(1-(T42/100))))))/(2*($AB42+(1.96^2))),3))*100,"")</f>
        <v>7.7</v>
      </c>
      <c r="V43" s="156"/>
      <c r="W43" s="113">
        <f>IFERROR(IF(OR(W42="",V42=0),"",ROUND((2*V42+1.96^2-(1.96*SQRT((1.96^2+4*V42*(1-(W42/100))))))/(2*($AB42+(1.96^2))),3))*100,"")</f>
        <v>8.6999999999999993</v>
      </c>
      <c r="X43" s="114">
        <f>IFERROR(IF(OR(W42="",V42=0),"",ROUND((2*V42+1.96^2+(1.96*SQRT((1.96^2+4*V42*(1-(W42/100))))))/(2*($AB42+(1.96^2))),3))*100,"")</f>
        <v>9.3000000000000007</v>
      </c>
      <c r="Y43" s="156"/>
      <c r="Z43" s="113">
        <f>IFERROR(IF(OR(Z42="",Y42=0),"",ROUND((2*Y42+1.96^2-(1.96*SQRT((1.96^2+4*Y42*(1-(Z42/100))))))/(2*($AB42+(1.96^2))),3))*100,"")</f>
        <v>6.2</v>
      </c>
      <c r="AA43" s="113">
        <f>IFERROR(IF(OR(Z42="",Y42=0),"",ROUND((2*Y42+1.96^2+(1.96*SQRT((1.96^2+4*Y42*(1-(Z42/100))))))/(2*($AB42+(1.96^2))),3))*100,"")</f>
        <v>6.7</v>
      </c>
      <c r="AB43" s="258"/>
    </row>
    <row r="44" spans="1:29" s="36" customFormat="1" ht="24" customHeight="1" x14ac:dyDescent="0.3">
      <c r="A44" s="73" t="s">
        <v>173</v>
      </c>
      <c r="B44" s="275" t="s">
        <v>193</v>
      </c>
      <c r="C44" s="211" t="s">
        <v>173</v>
      </c>
      <c r="D44" s="155">
        <f>IF(AND(selection!$C$33="All 22 sites combined"),SUMIFS(datax!F:F,datax!D:D,0,datax!E:E,0,datax!C:C,0,datax!B:B,$A44,datax!A:A,"&lt;&gt;Other"),IF(AND(selection!$C$33&lt;&gt;"All 22 sites combined"),SUMIFS(datax!F:F,datax!A:A,selection!$C$33,datax!D:D,0,datax!E:E,0,datax!C:C,0,datax!B:B,$A44),IF(AND(selection!$C$33&lt;&gt;"All 22 sites combined"),SUMIFS(datax!F:F,datax!A:A,selection!$C$33,datax!D:D,0,datax!E:E,0,datax!C:C,0,datax!B:B,$A44),SUMIFS(datax!F:F,datax!D:D,0,datax!E:E,0,datax!C:C,0,datax!B:B,$A44,datax!A:A,"&lt;&gt;Other"))))</f>
        <v>17749</v>
      </c>
      <c r="E44" s="152">
        <f>IF(D44=0,"",IFERROR(D44/$AB44*100,""))</f>
        <v>33.855984740104908</v>
      </c>
      <c r="F44" s="153"/>
      <c r="G44" s="155">
        <f>IF(AND(selection!$C$33="All 22 sites combined"),SUMIFS(datax!F:F,datax!D:D,1,datax!E:E,0,datax!C:C,0,datax!B:B,$A44,datax!A:A,"&lt;&gt;Other"),IF(AND(selection!$C$33&lt;&gt;"All 22 sites combined"),SUMIFS(datax!F:F,datax!A:A,selection!$C$33,datax!D:D,1,datax!E:E,0,datax!C:C,0,datax!B:B,$A44),IF(AND(selection!$C$33&lt;&gt;"All 22 sites combined"),SUMIFS(datax!F:F,datax!A:A,selection!$C$33,datax!D:D,1,datax!E:E,0,datax!C:C,0,datax!B:B,$A44),SUMIFS(datax!F:F,datax!D:D,1,datax!E:E,0,datax!C:C,0,datax!B:B,$A44,datax!A:A,"&lt;&gt;Other"))))</f>
        <v>3322</v>
      </c>
      <c r="H44" s="152">
        <f>IF(G44=0,"",IFERROR(G44/$AB44*100,""))</f>
        <v>6.3366714353838827</v>
      </c>
      <c r="I44" s="153"/>
      <c r="J44" s="155">
        <f>IF(AND(selection!$C$33="All 22 sites combined"),SUMIFS(datax!F:F,datax!D:D,0,datax!E:E,1,datax!C:C,0,datax!B:B,$A44,datax!A:A,"&lt;&gt;Other"),IF(AND(selection!$C$33&lt;&gt;"All 22 sites combined"),SUMIFS(datax!F:F,datax!A:A,selection!$C$33,datax!D:D,0,datax!E:E,1,datax!C:C,0,datax!B:B,$A44),IF(AND(selection!$C$33&lt;&gt;"All 22 sites combined"),SUMIFS(datax!F:F,datax!A:A,selection!$C$33,datax!D:D,0,datax!E:E,1,datax!C:C,0,datax!B:B,$A44),SUMIFS(datax!F:F,datax!D:D,0,datax!E:E,1,datax!C:C,0,datax!B:B,$A44,datax!A:A,"&lt;&gt;Other"))))</f>
        <v>10353</v>
      </c>
      <c r="K44" s="152">
        <f>IF(J44=0,"",IFERROR(J44/$AB44*100,""))</f>
        <v>19.74821173104435</v>
      </c>
      <c r="L44" s="153"/>
      <c r="M44" s="155">
        <f>IF(AND(selection!$C$33="All 22 sites combined"),SUMIFS(datax!F:F,datax!D:D,0,datax!E:E,0,datax!C:C,1,datax!B:B,$A44,datax!A:A,"&lt;&gt;Other"),IF(AND(selection!$C$33&lt;&gt;"All 22 sites combined"),SUMIFS(datax!F:F,datax!A:A,selection!$C$33,datax!D:D,0,datax!E:E,0,datax!C:C,1,datax!B:B,$A44),IF(AND(selection!$C$33&lt;&gt;"All 22 sites combined"),SUMIFS(datax!F:F,datax!A:A,selection!$C$33,datax!D:D,0,datax!E:E,0,datax!C:C,1,datax!B:B,$A44),SUMIFS(datax!F:F,datax!D:D,0,datax!E:E,0,datax!C:C,1,datax!B:B,$A44,datax!A:A,"&lt;&gt;Other"))))</f>
        <v>5698</v>
      </c>
      <c r="N44" s="152">
        <f>IF(M44=0,"",IFERROR(M44/$AB44*100,""))</f>
        <v>10.868860276585599</v>
      </c>
      <c r="O44" s="153"/>
      <c r="P44" s="155">
        <f>IF(AND(selection!$C$33="All 22 sites combined"),SUMIFS(datax!F:F,datax!D:D,1,datax!E:E,0,datax!C:C,1,datax!B:B,$A44,datax!A:A,"&lt;&gt;Other"),IF(AND(selection!$C$33&lt;&gt;"All 22 sites combined"),SUMIFS(datax!F:F,datax!A:A,selection!$C$33,datax!D:D,1,datax!E:E,0,datax!C:C,1,datax!B:B,$A44),IF(AND(selection!$C$33&lt;&gt;"All 22 sites combined"),SUMIFS(datax!F:F,datax!A:A,selection!$C$33,datax!D:D,1,datax!E:E,0,datax!C:C,1,datax!B:B,$A44),SUMIFS(datax!F:F,datax!D:D,1,datax!E:E,0,datax!C:C,1,datax!B:B,$A44,datax!A:A,"&lt;&gt;Other"))))</f>
        <v>2627</v>
      </c>
      <c r="Q44" s="152">
        <f>IF(P44=0,"",IFERROR(P44/$AB44*100,""))</f>
        <v>5.0109680495946591</v>
      </c>
      <c r="R44" s="153"/>
      <c r="S44" s="155">
        <f>IF(AND(selection!$C$33="All 22 sites combined"),SUMIFS(datax!F:F,datax!D:D,1,datax!E:E,1,datax!C:C,0,datax!B:B,$A44,datax!A:A,"&lt;&gt;Other"),IF(AND(selection!$C$33&lt;&gt;"All 22 sites combined"),SUMIFS(datax!F:F,datax!A:A,selection!$C$33,datax!D:D,1,datax!E:E,1,datax!C:C,0,datax!B:B,$A44),IF(AND(selection!$C$33&lt;&gt;"All 22 sites combined"),SUMIFS(datax!F:F,datax!A:A,selection!$C$33,datax!D:D,1,datax!E:E,1,datax!C:C,0,datax!B:B,$A44),SUMIFS(datax!F:F,datax!D:D,1,datax!E:E,1,datax!C:C,0,datax!B:B,$A44,datax!A:A,"&lt;&gt;Other"))))</f>
        <v>4134</v>
      </c>
      <c r="T44" s="152">
        <f>IF(S44=0,"",IFERROR(S44/$AB44*100,""))</f>
        <v>7.8855507868383397</v>
      </c>
      <c r="U44" s="153"/>
      <c r="V44" s="155">
        <f>IF(AND(selection!$C$33="All 22 sites combined"),SUMIFS(datax!F:F,datax!D:D,0,datax!E:E,1,datax!C:C,1,datax!B:B,$A44,datax!A:A,"&lt;&gt;Other"),IF(AND(selection!$C$33&lt;&gt;"All 22 sites combined"),SUMIFS(datax!F:F,datax!A:A,selection!$C$33,datax!D:D,0,datax!E:E,1,datax!C:C,1,datax!B:B,$A44),IF(AND(selection!$C$33&lt;&gt;"All 22 sites combined"),SUMIFS(datax!F:F,datax!A:A,selection!$C$33,datax!D:D,0,datax!E:E,1,datax!C:C,1,datax!B:B,$A44),SUMIFS(datax!F:F,datax!D:D,0,datax!E:E,1,datax!C:C,1,datax!B:B,$A44,datax!A:A,"&lt;&gt;Other"))))</f>
        <v>4618</v>
      </c>
      <c r="W44" s="152">
        <f>IF(V44=0,"",IFERROR(V44/$AB44*100,""))</f>
        <v>8.8087744396757284</v>
      </c>
      <c r="X44" s="153"/>
      <c r="Y44" s="155">
        <f>IF(AND(selection!$C$33="All 22 sites combined"),SUMIFS(datax!F:F,datax!D:D,1,datax!E:E,1,datax!C:C,1,datax!B:B,$A44,datax!A:A,"&lt;&gt;Other"),IF(AND(selection!$C$33&lt;&gt;"All 22 sites combined"),SUMIFS(datax!F:F,datax!A:A,selection!$C$33,datax!D:D,1,datax!E:E,1,datax!C:C,1,datax!B:B,$A44),IF(AND(selection!$C$33&lt;&gt;"All 22 sites combined"),SUMIFS(datax!F:F,datax!A:A,selection!$C$33,datax!D:D,1,datax!E:E,1,datax!C:C,1,datax!B:B,$A44),SUMIFS(datax!F:F,datax!D:D,1,datax!E:E,1,datax!C:C,1,datax!B:B,$A44,datax!A:A,"&lt;&gt;Other"))))</f>
        <v>3924</v>
      </c>
      <c r="Z44" s="152">
        <f>IF(Y44=0,"",IFERROR(Y44/$AB44*100,""))</f>
        <v>7.4849785407725324</v>
      </c>
      <c r="AA44" s="153"/>
      <c r="AB44" s="262">
        <f>IF(AND(selection!$C$33="All 22 sites combined"),SUMIFS(datax!F:F,datax!B:B,$A44,datax!A:A,"&lt;&gt;Other"),IF(AND(selection!$C$33&lt;&gt;"All 22 sites combined"),SUMIFS(datax!F:F,datax!A:A,selection!$C$33,datax!B:B,$A44,datax!A:A,"&lt;&gt;Other"),IF(AND(selection!$C$33&lt;&gt;"All 22 sites combined"),SUMIFS(datax!F:F,datax!A:A,selection!$C$33,datax!B:B,$A44,datax!A:A,"&lt;&gt;Other"),SUMIFS(datax!F:F,datax!B:B,$A44,datax!A:A,"&lt;&gt;Other"))))</f>
        <v>52425</v>
      </c>
      <c r="AC44" s="48"/>
    </row>
    <row r="45" spans="1:29" s="36" customFormat="1" ht="24" customHeight="1" x14ac:dyDescent="0.3">
      <c r="A45" s="73"/>
      <c r="B45" s="274"/>
      <c r="C45" s="213"/>
      <c r="D45" s="156"/>
      <c r="E45" s="113">
        <f>IFERROR(IF(OR(E44="",D44=0),"",ROUND((2*D44+1.96^2-(1.96*SQRT((1.96^2+4*D44*(1-(E44/100))))))/(2*($AB44+(1.96^2))),3))*100,"")</f>
        <v>33.5</v>
      </c>
      <c r="F45" s="114">
        <f>IFERROR(IF(OR(E44="",D44=0),"",ROUND((2*D44+1.96^2+(1.96*SQRT((1.96^2+4*D44*(1-(E44/100))))))/(2*($AB44+(1.96^2))),3))*100,"")</f>
        <v>34.300000000000004</v>
      </c>
      <c r="G45" s="156"/>
      <c r="H45" s="113">
        <f>IFERROR(IF(OR(H44="",G44=0),"",ROUND((2*G44+1.96^2-(1.96*SQRT((1.96^2+4*G44*(1-(H44/100))))))/(2*($AB44+(1.96^2))),3))*100,"")</f>
        <v>6.1</v>
      </c>
      <c r="I45" s="113">
        <f>IFERROR(IF(OR(H44="",G44=0),"",ROUND((2*G44+1.96^2+(1.96*SQRT((1.96^2+4*G44*(1-(H44/100))))))/(2*($AB44+(1.96^2))),3))*100,"")</f>
        <v>6.5</v>
      </c>
      <c r="J45" s="156"/>
      <c r="K45" s="113">
        <f>IFERROR(IF(OR(K44="",J44=0),"",ROUND((2*J44+1.96^2-(1.96*SQRT((1.96^2+4*J44*(1-(K44/100))))))/(2*($AB44+(1.96^2))),3))*100,"")</f>
        <v>19.400000000000002</v>
      </c>
      <c r="L45" s="114">
        <f>IFERROR(IF(OR(K44="",J44=0),"",ROUND((2*J44+1.96^2+(1.96*SQRT((1.96^2+4*J44*(1-(K44/100))))))/(2*($AB44+(1.96^2))),3))*100,"")</f>
        <v>20.100000000000001</v>
      </c>
      <c r="M45" s="156"/>
      <c r="N45" s="113">
        <f>IFERROR(IF(OR(N44="",M44=0),"",ROUND((2*M44+1.96^2-(1.96*SQRT((1.96^2+4*M44*(1-(N44/100))))))/(2*($AB44+(1.96^2))),3))*100,"")</f>
        <v>10.6</v>
      </c>
      <c r="O45" s="113">
        <f>IFERROR(IF(OR(N44="",M44=0),"",ROUND((2*M44+1.96^2+(1.96*SQRT((1.96^2+4*M44*(1-(N44/100))))))/(2*($AB44+(1.96^2))),3))*100,"")</f>
        <v>11.1</v>
      </c>
      <c r="P45" s="156"/>
      <c r="Q45" s="113">
        <f>IFERROR(IF(OR(Q44="",P44=0),"",ROUND((2*P44+1.96^2-(1.96*SQRT((1.96^2+4*P44*(1-(Q44/100))))))/(2*($AB44+(1.96^2))),3))*100,"")</f>
        <v>4.8</v>
      </c>
      <c r="R45" s="114">
        <f>IFERROR(IF(OR(Q44="",P44=0),"",ROUND((2*P44+1.96^2+(1.96*SQRT((1.96^2+4*P44*(1-(Q44/100))))))/(2*($AB44+(1.96^2))),3))*100,"")</f>
        <v>5.2</v>
      </c>
      <c r="S45" s="156"/>
      <c r="T45" s="113">
        <f>IFERROR(IF(OR(T44="",S44=0),"",ROUND((2*S44+1.96^2-(1.96*SQRT((1.96^2+4*S44*(1-(T44/100))))))/(2*($AB44+(1.96^2))),3))*100,"")</f>
        <v>7.7</v>
      </c>
      <c r="U45" s="113">
        <f>IFERROR(IF(OR(T44="",S44=0),"",ROUND((2*S44+1.96^2+(1.96*SQRT((1.96^2+4*S44*(1-(T44/100))))))/(2*($AB44+(1.96^2))),3))*100,"")</f>
        <v>8.1</v>
      </c>
      <c r="V45" s="156"/>
      <c r="W45" s="113">
        <f>IFERROR(IF(OR(W44="",V44=0),"",ROUND((2*V44+1.96^2-(1.96*SQRT((1.96^2+4*V44*(1-(W44/100))))))/(2*($AB44+(1.96^2))),3))*100,"")</f>
        <v>8.6</v>
      </c>
      <c r="X45" s="114">
        <f>IFERROR(IF(OR(W44="",V44=0),"",ROUND((2*V44+1.96^2+(1.96*SQRT((1.96^2+4*V44*(1-(W44/100))))))/(2*($AB44+(1.96^2))),3))*100,"")</f>
        <v>9.1</v>
      </c>
      <c r="Y45" s="156"/>
      <c r="Z45" s="113">
        <f>IFERROR(IF(OR(Z44="",Y44=0),"",ROUND((2*Y44+1.96^2-(1.96*SQRT((1.96^2+4*Y44*(1-(Z44/100))))))/(2*($AB44+(1.96^2))),3))*100,"")</f>
        <v>7.3</v>
      </c>
      <c r="AA45" s="113">
        <f>IFERROR(IF(OR(Z44="",Y44=0),"",ROUND((2*Y44+1.96^2+(1.96*SQRT((1.96^2+4*Y44*(1-(Z44/100))))))/(2*($AB44+(1.96^2))),3))*100,"")</f>
        <v>7.7</v>
      </c>
      <c r="AB45" s="258"/>
    </row>
    <row r="46" spans="1:29" s="36" customFormat="1" ht="24" customHeight="1" x14ac:dyDescent="0.3">
      <c r="A46" s="73" t="s">
        <v>174</v>
      </c>
      <c r="B46" s="275" t="s">
        <v>194</v>
      </c>
      <c r="C46" s="211" t="s">
        <v>174</v>
      </c>
      <c r="D46" s="155">
        <f>IF(AND(selection!$C$33="All 22 sites combined"),SUMIFS(datax!F:F,datax!D:D,0,datax!E:E,0,datax!C:C,0,datax!B:B,$A46,datax!A:A,"&lt;&gt;Other"),IF(AND(selection!$C$33&lt;&gt;"All 22 sites combined"),SUMIFS(datax!F:F,datax!A:A,selection!$C$33,datax!D:D,0,datax!E:E,0,datax!C:C,0,datax!B:B,$A46),IF(AND(selection!$C$33&lt;&gt;"All 22 sites combined"),SUMIFS(datax!F:F,datax!A:A,selection!$C$33,datax!D:D,0,datax!E:E,0,datax!C:C,0,datax!B:B,$A46),SUMIFS(datax!F:F,datax!D:D,0,datax!E:E,0,datax!C:C,0,datax!B:B,$A46,datax!A:A,"&lt;&gt;Other"))))</f>
        <v>26833</v>
      </c>
      <c r="E46" s="152">
        <f>IF(D46=0,"",IFERROR(D46/$AB46*100,""))</f>
        <v>32.398005384977601</v>
      </c>
      <c r="F46" s="153"/>
      <c r="G46" s="155">
        <f>IF(AND(selection!$C$33="All 22 sites combined"),SUMIFS(datax!F:F,datax!D:D,1,datax!E:E,0,datax!C:C,0,datax!B:B,$A46,datax!A:A,"&lt;&gt;Other"),IF(AND(selection!$C$33&lt;&gt;"All 22 sites combined"),SUMIFS(datax!F:F,datax!A:A,selection!$C$33,datax!D:D,1,datax!E:E,0,datax!C:C,0,datax!B:B,$A46),IF(AND(selection!$C$33&lt;&gt;"All 22 sites combined"),SUMIFS(datax!F:F,datax!A:A,selection!$C$33,datax!D:D,1,datax!E:E,0,datax!C:C,0,datax!B:B,$A46),SUMIFS(datax!F:F,datax!D:D,1,datax!E:E,0,datax!C:C,0,datax!B:B,$A46,datax!A:A,"&lt;&gt;Other"))))</f>
        <v>5321</v>
      </c>
      <c r="H46" s="152">
        <f>IF(G46=0,"",IFERROR(G46/$AB46*100,""))</f>
        <v>6.4245439068857682</v>
      </c>
      <c r="I46" s="153"/>
      <c r="J46" s="155">
        <f>IF(AND(selection!$C$33="All 22 sites combined"),SUMIFS(datax!F:F,datax!D:D,0,datax!E:E,1,datax!C:C,0,datax!B:B,$A46,datax!A:A,"&lt;&gt;Other"),IF(AND(selection!$C$33&lt;&gt;"All 22 sites combined"),SUMIFS(datax!F:F,datax!A:A,selection!$C$33,datax!D:D,0,datax!E:E,1,datax!C:C,0,datax!B:B,$A46),IF(AND(selection!$C$33&lt;&gt;"All 22 sites combined"),SUMIFS(datax!F:F,datax!A:A,selection!$C$33,datax!D:D,0,datax!E:E,1,datax!C:C,0,datax!B:B,$A46),SUMIFS(datax!F:F,datax!D:D,0,datax!E:E,1,datax!C:C,0,datax!B:B,$A46,datax!A:A,"&lt;&gt;Other"))))</f>
        <v>18039</v>
      </c>
      <c r="K46" s="152">
        <f>IF(J46=0,"",IFERROR(J46/$AB46*100,""))</f>
        <v>21.780181833548649</v>
      </c>
      <c r="L46" s="153"/>
      <c r="M46" s="155">
        <f>IF(AND(selection!$C$33="All 22 sites combined"),SUMIFS(datax!F:F,datax!D:D,0,datax!E:E,0,datax!C:C,1,datax!B:B,$A46,datax!A:A,"&lt;&gt;Other"),IF(AND(selection!$C$33&lt;&gt;"All 22 sites combined"),SUMIFS(datax!F:F,datax!A:A,selection!$C$33,datax!D:D,0,datax!E:E,0,datax!C:C,1,datax!B:B,$A46),IF(AND(selection!$C$33&lt;&gt;"All 22 sites combined"),SUMIFS(datax!F:F,datax!A:A,selection!$C$33,datax!D:D,0,datax!E:E,0,datax!C:C,1,datax!B:B,$A46),SUMIFS(datax!F:F,datax!D:D,0,datax!E:E,0,datax!C:C,1,datax!B:B,$A46,datax!A:A,"&lt;&gt;Other"))))</f>
        <v>8869</v>
      </c>
      <c r="N46" s="152">
        <f>IF(M46=0,"",IFERROR(M46/$AB46*100,""))</f>
        <v>10.708378107530518</v>
      </c>
      <c r="O46" s="153"/>
      <c r="P46" s="155">
        <f>IF(AND(selection!$C$33="All 22 sites combined"),SUMIFS(datax!F:F,datax!D:D,1,datax!E:E,0,datax!C:C,1,datax!B:B,$A46,datax!A:A,"&lt;&gt;Other"),IF(AND(selection!$C$33&lt;&gt;"All 22 sites combined"),SUMIFS(datax!F:F,datax!A:A,selection!$C$33,datax!D:D,1,datax!E:E,0,datax!C:C,1,datax!B:B,$A46),IF(AND(selection!$C$33&lt;&gt;"All 22 sites combined"),SUMIFS(datax!F:F,datax!A:A,selection!$C$33,datax!D:D,1,datax!E:E,0,datax!C:C,1,datax!B:B,$A46),SUMIFS(datax!F:F,datax!D:D,1,datax!E:E,0,datax!C:C,1,datax!B:B,$A46,datax!A:A,"&lt;&gt;Other"))))</f>
        <v>4125</v>
      </c>
      <c r="Q46" s="152">
        <f>IF(P46=0,"",IFERROR(P46/$AB46*100,""))</f>
        <v>4.98050058558613</v>
      </c>
      <c r="R46" s="153"/>
      <c r="S46" s="155">
        <f>IF(AND(selection!$C$33="All 22 sites combined"),SUMIFS(datax!F:F,datax!D:D,1,datax!E:E,1,datax!C:C,0,datax!B:B,$A46,datax!A:A,"&lt;&gt;Other"),IF(AND(selection!$C$33&lt;&gt;"All 22 sites combined"),SUMIFS(datax!F:F,datax!A:A,selection!$C$33,datax!D:D,1,datax!E:E,1,datax!C:C,0,datax!B:B,$A46),IF(AND(selection!$C$33&lt;&gt;"All 22 sites combined"),SUMIFS(datax!F:F,datax!A:A,selection!$C$33,datax!D:D,1,datax!E:E,1,datax!C:C,0,datax!B:B,$A46),SUMIFS(datax!F:F,datax!D:D,1,datax!E:E,1,datax!C:C,0,datax!B:B,$A46,datax!A:A,"&lt;&gt;Other"))))</f>
        <v>6592</v>
      </c>
      <c r="T46" s="152">
        <f>IF(S46=0,"",IFERROR(S46/$AB46*100,""))</f>
        <v>7.9591417842869729</v>
      </c>
      <c r="U46" s="153"/>
      <c r="V46" s="155">
        <f>IF(AND(selection!$C$33="All 22 sites combined"),SUMIFS(datax!F:F,datax!D:D,0,datax!E:E,1,datax!C:C,1,datax!B:B,$A46,datax!A:A,"&lt;&gt;Other"),IF(AND(selection!$C$33&lt;&gt;"All 22 sites combined"),SUMIFS(datax!F:F,datax!A:A,selection!$C$33,datax!D:D,0,datax!E:E,1,datax!C:C,1,datax!B:B,$A46),IF(AND(selection!$C$33&lt;&gt;"All 22 sites combined"),SUMIFS(datax!F:F,datax!A:A,selection!$C$33,datax!D:D,0,datax!E:E,1,datax!C:C,1,datax!B:B,$A46),SUMIFS(datax!F:F,datax!D:D,0,datax!E:E,1,datax!C:C,1,datax!B:B,$A46,datax!A:A,"&lt;&gt;Other"))))</f>
        <v>7459</v>
      </c>
      <c r="W46" s="152">
        <f>IF(V46=0,"",IFERROR(V46/$AB46*100,""))</f>
        <v>9.0059524528210773</v>
      </c>
      <c r="X46" s="153"/>
      <c r="Y46" s="155">
        <f>IF(AND(selection!$C$33="All 22 sites combined"),SUMIFS(datax!F:F,datax!D:D,1,datax!E:E,1,datax!C:C,1,datax!B:B,$A46,datax!A:A,"&lt;&gt;Other"),IF(AND(selection!$C$33&lt;&gt;"All 22 sites combined"),SUMIFS(datax!F:F,datax!A:A,selection!$C$33,datax!D:D,1,datax!E:E,1,datax!C:C,1,datax!B:B,$A46),IF(AND(selection!$C$33&lt;&gt;"All 22 sites combined"),SUMIFS(datax!F:F,datax!A:A,selection!$C$33,datax!D:D,1,datax!E:E,1,datax!C:C,1,datax!B:B,$A46),SUMIFS(datax!F:F,datax!D:D,1,datax!E:E,1,datax!C:C,1,datax!B:B,$A46,datax!A:A,"&lt;&gt;Other"))))</f>
        <v>5585</v>
      </c>
      <c r="Z46" s="152">
        <f>IF(Y46=0,"",IFERROR(Y46/$AB46*100,""))</f>
        <v>6.7432959443632807</v>
      </c>
      <c r="AA46" s="153"/>
      <c r="AB46" s="262">
        <f>IF(AND(selection!$C$33="All 22 sites combined"),SUMIFS(datax!F:F,datax!B:B,$A46,datax!A:A,"&lt;&gt;Other"),IF(AND(selection!$C$33&lt;&gt;"All 22 sites combined"),SUMIFS(datax!F:F,datax!A:A,selection!$C$33,datax!B:B,$A46,datax!A:A,"&lt;&gt;Other"),IF(AND(selection!$C$33&lt;&gt;"All 22 sites combined"),SUMIFS(datax!F:F,datax!A:A,selection!$C$33,datax!B:B,$A46,datax!A:A,"&lt;&gt;Other"),SUMIFS(datax!F:F,datax!B:B,$A46,datax!A:A,"&lt;&gt;Other"))))</f>
        <v>82823</v>
      </c>
      <c r="AC46" s="48"/>
    </row>
    <row r="47" spans="1:29" s="36" customFormat="1" ht="24" customHeight="1" x14ac:dyDescent="0.3">
      <c r="A47" s="73"/>
      <c r="B47" s="274"/>
      <c r="C47" s="213"/>
      <c r="D47" s="156"/>
      <c r="E47" s="113">
        <f>IFERROR(IF(OR(E46="",D46=0),"",ROUND((2*D46+1.96^2-(1.96*SQRT((1.96^2+4*D46*(1-(E46/100))))))/(2*($AB46+(1.96^2))),3))*100,"")</f>
        <v>32.1</v>
      </c>
      <c r="F47" s="114">
        <f>IFERROR(IF(OR(E46="",D46=0),"",ROUND((2*D46+1.96^2+(1.96*SQRT((1.96^2+4*D46*(1-(E46/100))))))/(2*($AB46+(1.96^2))),3))*100,"")</f>
        <v>32.700000000000003</v>
      </c>
      <c r="G47" s="156"/>
      <c r="H47" s="113">
        <f>IFERROR(IF(OR(H46="",G46=0),"",ROUND((2*G46+1.96^2-(1.96*SQRT((1.96^2+4*G46*(1-(H46/100))))))/(2*($AB46+(1.96^2))),3))*100,"")</f>
        <v>6.3</v>
      </c>
      <c r="I47" s="113">
        <f>IFERROR(IF(OR(H46="",G46=0),"",ROUND((2*G46+1.96^2+(1.96*SQRT((1.96^2+4*G46*(1-(H46/100))))))/(2*($AB46+(1.96^2))),3))*100,"")</f>
        <v>6.6000000000000005</v>
      </c>
      <c r="J47" s="156"/>
      <c r="K47" s="113">
        <f>IFERROR(IF(OR(K46="",J46=0),"",ROUND((2*J46+1.96^2-(1.96*SQRT((1.96^2+4*J46*(1-(K46/100))))))/(2*($AB46+(1.96^2))),3))*100,"")</f>
        <v>21.5</v>
      </c>
      <c r="L47" s="114">
        <f>IFERROR(IF(OR(K46="",J46=0),"",ROUND((2*J46+1.96^2+(1.96*SQRT((1.96^2+4*J46*(1-(K46/100))))))/(2*($AB46+(1.96^2))),3))*100,"")</f>
        <v>22.1</v>
      </c>
      <c r="M47" s="156"/>
      <c r="N47" s="113">
        <f>IFERROR(IF(OR(N46="",M46=0),"",ROUND((2*M46+1.96^2-(1.96*SQRT((1.96^2+4*M46*(1-(N46/100))))))/(2*($AB46+(1.96^2))),3))*100,"")</f>
        <v>10.5</v>
      </c>
      <c r="O47" s="113">
        <f>IFERROR(IF(OR(N46="",M46=0),"",ROUND((2*M46+1.96^2+(1.96*SQRT((1.96^2+4*M46*(1-(N46/100))))))/(2*($AB46+(1.96^2))),3))*100,"")</f>
        <v>10.9</v>
      </c>
      <c r="P47" s="156"/>
      <c r="Q47" s="113">
        <f>IFERROR(IF(OR(Q46="",P46=0),"",ROUND((2*P46+1.96^2-(1.96*SQRT((1.96^2+4*P46*(1-(Q46/100))))))/(2*($AB46+(1.96^2))),3))*100,"")</f>
        <v>4.8</v>
      </c>
      <c r="R47" s="114">
        <f>IFERROR(IF(OR(Q46="",P46=0),"",ROUND((2*P46+1.96^2+(1.96*SQRT((1.96^2+4*P46*(1-(Q46/100))))))/(2*($AB46+(1.96^2))),3))*100,"")</f>
        <v>5.0999999999999996</v>
      </c>
      <c r="S47" s="156"/>
      <c r="T47" s="113">
        <f>IFERROR(IF(OR(T46="",S46=0),"",ROUND((2*S46+1.96^2-(1.96*SQRT((1.96^2+4*S46*(1-(T46/100))))))/(2*($AB46+(1.96^2))),3))*100,"")</f>
        <v>7.8</v>
      </c>
      <c r="U47" s="113">
        <f>IFERROR(IF(OR(T46="",S46=0),"",ROUND((2*S46+1.96^2+(1.96*SQRT((1.96^2+4*S46*(1-(T46/100))))))/(2*($AB46+(1.96^2))),3))*100,"")</f>
        <v>8.1</v>
      </c>
      <c r="V47" s="156"/>
      <c r="W47" s="113">
        <f>IFERROR(IF(OR(W46="",V46=0),"",ROUND((2*V46+1.96^2-(1.96*SQRT((1.96^2+4*V46*(1-(W46/100))))))/(2*($AB46+(1.96^2))),3))*100,"")</f>
        <v>8.7999999999999989</v>
      </c>
      <c r="X47" s="114">
        <f>IFERROR(IF(OR(W46="",V46=0),"",ROUND((2*V46+1.96^2+(1.96*SQRT((1.96^2+4*V46*(1-(W46/100))))))/(2*($AB46+(1.96^2))),3))*100,"")</f>
        <v>9.1999999999999993</v>
      </c>
      <c r="Y47" s="156"/>
      <c r="Z47" s="113">
        <f>IFERROR(IF(OR(Z46="",Y46=0),"",ROUND((2*Y46+1.96^2-(1.96*SQRT((1.96^2+4*Y46*(1-(Z46/100))))))/(2*($AB46+(1.96^2))),3))*100,"")</f>
        <v>6.6000000000000005</v>
      </c>
      <c r="AA47" s="113">
        <f>IFERROR(IF(OR(Z46="",Y46=0),"",ROUND((2*Y46+1.96^2+(1.96*SQRT((1.96^2+4*Y46*(1-(Z46/100))))))/(2*($AB46+(1.96^2))),3))*100,"")</f>
        <v>6.9</v>
      </c>
      <c r="AB47" s="258"/>
    </row>
    <row r="48" spans="1:29" s="36" customFormat="1" ht="24" customHeight="1" x14ac:dyDescent="0.3">
      <c r="A48" s="73" t="s">
        <v>214</v>
      </c>
      <c r="B48" s="275" t="s">
        <v>189</v>
      </c>
      <c r="C48" s="211" t="s">
        <v>175</v>
      </c>
      <c r="D48" s="155">
        <f>IF(AND(selection!$C$33="All 22 sites combined"),SUMIFS(datax!F:F,datax!D:D,0,datax!E:E,0,datax!C:C,0,datax!B:B,$A48,datax!A:A,"&lt;&gt;Other"),IF(AND(selection!$C$33&lt;&gt;"All 22 sites combined"),SUMIFS(datax!F:F,datax!A:A,selection!$C$33,datax!D:D,0,datax!E:E,0,datax!C:C,0,datax!B:B,$A48),IF(AND(selection!$C$33&lt;&gt;"All 22 sites combined"),SUMIFS(datax!F:F,datax!A:A,selection!$C$33,datax!D:D,0,datax!E:E,0,datax!C:C,0,datax!B:B,$A48),SUMIFS(datax!F:F,datax!D:D,0,datax!E:E,0,datax!C:C,0,datax!B:B,$A48,datax!A:A,"&lt;&gt;Other"))))</f>
        <v>6201</v>
      </c>
      <c r="E48" s="152">
        <f>IF(D48=0,"",IFERROR(D48/$AB48*100,""))</f>
        <v>31.865364850976363</v>
      </c>
      <c r="F48" s="153"/>
      <c r="G48" s="155">
        <f>IF(AND(selection!$C$33="All 22 sites combined"),SUMIFS(datax!F:F,datax!D:D,1,datax!E:E,0,datax!C:C,0,datax!B:B,$A48,datax!A:A,"&lt;&gt;Other"),IF(AND(selection!$C$33&lt;&gt;"All 22 sites combined"),SUMIFS(datax!F:F,datax!A:A,selection!$C$33,datax!D:D,1,datax!E:E,0,datax!C:C,0,datax!B:B,$A48),IF(AND(selection!$C$33&lt;&gt;"All 22 sites combined"),SUMIFS(datax!F:F,datax!A:A,selection!$C$33,datax!D:D,1,datax!E:E,0,datax!C:C,0,datax!B:B,$A48),SUMIFS(datax!F:F,datax!D:D,1,datax!E:E,0,datax!C:C,0,datax!B:B,$A48,datax!A:A,"&lt;&gt;Other"))))</f>
        <v>1293</v>
      </c>
      <c r="H48" s="152">
        <f>IF(G48=0,"",IFERROR(G48/$AB48*100,""))</f>
        <v>6.6443987667009248</v>
      </c>
      <c r="I48" s="153"/>
      <c r="J48" s="155">
        <f>IF(AND(selection!$C$33="All 22 sites combined"),SUMIFS(datax!F:F,datax!D:D,0,datax!E:E,1,datax!C:C,0,datax!B:B,$A48,datax!A:A,"&lt;&gt;Other"),IF(AND(selection!$C$33&lt;&gt;"All 22 sites combined"),SUMIFS(datax!F:F,datax!A:A,selection!$C$33,datax!D:D,0,datax!E:E,1,datax!C:C,0,datax!B:B,$A48),IF(AND(selection!$C$33&lt;&gt;"All 22 sites combined"),SUMIFS(datax!F:F,datax!A:A,selection!$C$33,datax!D:D,0,datax!E:E,1,datax!C:C,0,datax!B:B,$A48),SUMIFS(datax!F:F,datax!D:D,0,datax!E:E,1,datax!C:C,0,datax!B:B,$A48,datax!A:A,"&lt;&gt;Other"))))</f>
        <v>4150</v>
      </c>
      <c r="K48" s="152">
        <f>IF(J48=0,"",IFERROR(J48/$AB48*100,""))</f>
        <v>21.325796505652619</v>
      </c>
      <c r="L48" s="153"/>
      <c r="M48" s="155">
        <f>IF(AND(selection!$C$33="All 22 sites combined"),SUMIFS(datax!F:F,datax!D:D,0,datax!E:E,0,datax!C:C,1,datax!B:B,$A48,datax!A:A,"&lt;&gt;Other"),IF(AND(selection!$C$33&lt;&gt;"All 22 sites combined"),SUMIFS(datax!F:F,datax!A:A,selection!$C$33,datax!D:D,0,datax!E:E,0,datax!C:C,1,datax!B:B,$A48),IF(AND(selection!$C$33&lt;&gt;"All 22 sites combined"),SUMIFS(datax!F:F,datax!A:A,selection!$C$33,datax!D:D,0,datax!E:E,0,datax!C:C,1,datax!B:B,$A48),SUMIFS(datax!F:F,datax!D:D,0,datax!E:E,0,datax!C:C,1,datax!B:B,$A48,datax!A:A,"&lt;&gt;Other"))))</f>
        <v>1948</v>
      </c>
      <c r="N48" s="152">
        <f>IF(M48=0,"",IFERROR(M48/$AB48*100,""))</f>
        <v>10.01027749229188</v>
      </c>
      <c r="O48" s="153"/>
      <c r="P48" s="155">
        <f>IF(AND(selection!$C$33="All 22 sites combined"),SUMIFS(datax!F:F,datax!D:D,1,datax!E:E,0,datax!C:C,1,datax!B:B,$A48,datax!A:A,"&lt;&gt;Other"),IF(AND(selection!$C$33&lt;&gt;"All 22 sites combined"),SUMIFS(datax!F:F,datax!A:A,selection!$C$33,datax!D:D,1,datax!E:E,0,datax!C:C,1,datax!B:B,$A48),IF(AND(selection!$C$33&lt;&gt;"All 22 sites combined"),SUMIFS(datax!F:F,datax!A:A,selection!$C$33,datax!D:D,1,datax!E:E,0,datax!C:C,1,datax!B:B,$A48),SUMIFS(datax!F:F,datax!D:D,1,datax!E:E,0,datax!C:C,1,datax!B:B,$A48,datax!A:A,"&lt;&gt;Other"))))</f>
        <v>1135</v>
      </c>
      <c r="Q48" s="152">
        <f>IF(P48=0,"",IFERROR(P48/$AB48*100,""))</f>
        <v>5.8324768756423433</v>
      </c>
      <c r="R48" s="153"/>
      <c r="S48" s="155">
        <f>IF(AND(selection!$C$33="All 22 sites combined"),SUMIFS(datax!F:F,datax!D:D,1,datax!E:E,1,datax!C:C,0,datax!B:B,$A48,datax!A:A,"&lt;&gt;Other"),IF(AND(selection!$C$33&lt;&gt;"All 22 sites combined"),SUMIFS(datax!F:F,datax!A:A,selection!$C$33,datax!D:D,1,datax!E:E,1,datax!C:C,0,datax!B:B,$A48),IF(AND(selection!$C$33&lt;&gt;"All 22 sites combined"),SUMIFS(datax!F:F,datax!A:A,selection!$C$33,datax!D:D,1,datax!E:E,1,datax!C:C,0,datax!B:B,$A48),SUMIFS(datax!F:F,datax!D:D,1,datax!E:E,1,datax!C:C,0,datax!B:B,$A48,datax!A:A,"&lt;&gt;Other"))))</f>
        <v>1695</v>
      </c>
      <c r="T48" s="152">
        <f>IF(S48=0,"",IFERROR(S48/$AB48*100,""))</f>
        <v>8.7101747173689628</v>
      </c>
      <c r="U48" s="153"/>
      <c r="V48" s="155">
        <f>IF(AND(selection!$C$33="All 22 sites combined"),SUMIFS(datax!F:F,datax!D:D,0,datax!E:E,1,datax!C:C,1,datax!B:B,$A48,datax!A:A,"&lt;&gt;Other"),IF(AND(selection!$C$33&lt;&gt;"All 22 sites combined"),SUMIFS(datax!F:F,datax!A:A,selection!$C$33,datax!D:D,0,datax!E:E,1,datax!C:C,1,datax!B:B,$A48),IF(AND(selection!$C$33&lt;&gt;"All 22 sites combined"),SUMIFS(datax!F:F,datax!A:A,selection!$C$33,datax!D:D,0,datax!E:E,1,datax!C:C,1,datax!B:B,$A48),SUMIFS(datax!F:F,datax!D:D,0,datax!E:E,1,datax!C:C,1,datax!B:B,$A48,datax!A:A,"&lt;&gt;Other"))))</f>
        <v>1683</v>
      </c>
      <c r="W48" s="152">
        <f>IF(V48=0,"",IFERROR(V48/$AB48*100,""))</f>
        <v>8.6485097636176782</v>
      </c>
      <c r="X48" s="153"/>
      <c r="Y48" s="155">
        <f>IF(AND(selection!$C$33="All 22 sites combined"),SUMIFS(datax!F:F,datax!D:D,1,datax!E:E,1,datax!C:C,1,datax!B:B,$A48,datax!A:A,"&lt;&gt;Other"),IF(AND(selection!$C$33&lt;&gt;"All 22 sites combined"),SUMIFS(datax!F:F,datax!A:A,selection!$C$33,datax!D:D,1,datax!E:E,1,datax!C:C,1,datax!B:B,$A48),IF(AND(selection!$C$33&lt;&gt;"All 22 sites combined"),SUMIFS(datax!F:F,datax!A:A,selection!$C$33,datax!D:D,1,datax!E:E,1,datax!C:C,1,datax!B:B,$A48),SUMIFS(datax!F:F,datax!D:D,1,datax!E:E,1,datax!C:C,1,datax!B:B,$A48,datax!A:A,"&lt;&gt;Other"))))</f>
        <v>1355</v>
      </c>
      <c r="Z48" s="152">
        <f>IF(Y48=0,"",IFERROR(Y48/$AB48*100,""))</f>
        <v>6.9630010277492289</v>
      </c>
      <c r="AA48" s="153"/>
      <c r="AB48" s="261">
        <f>IF(AND(selection!$C$33="All 22 sites combined"),SUMIFS(datax!F:F,datax!B:B,$A48,datax!A:A,"&lt;&gt;Other"),IF(AND(selection!$C$33&lt;&gt;"All 22 sites combined"),SUMIFS(datax!F:F,datax!A:A,selection!$C$33,datax!B:B,$A48,datax!A:A,"&lt;&gt;Other"),IF(AND(selection!$C$33&lt;&gt;"All 22 sites combined"),SUMIFS(datax!F:F,datax!A:A,selection!$C$33,datax!B:B,$A48,datax!A:A,"&lt;&gt;Other"),SUMIFS(datax!F:F,datax!B:B,$A48,datax!A:A,"&lt;&gt;Other"))))</f>
        <v>19460</v>
      </c>
      <c r="AC48" s="48"/>
    </row>
    <row r="49" spans="1:29" s="36" customFormat="1" ht="24" customHeight="1" x14ac:dyDescent="0.3">
      <c r="A49" s="73"/>
      <c r="B49" s="274"/>
      <c r="C49" s="213"/>
      <c r="D49" s="156"/>
      <c r="E49" s="113">
        <f>IFERROR(IF(OR(E48="",D48=0),"",ROUND((2*D48+1.96^2-(1.96*SQRT((1.96^2+4*D48*(1-(E48/100))))))/(2*($AB48+(1.96^2))),3))*100,"")</f>
        <v>31.2</v>
      </c>
      <c r="F49" s="114">
        <f>IFERROR(IF(OR(E48="",D48=0),"",ROUND((2*D48+1.96^2+(1.96*SQRT((1.96^2+4*D48*(1-(E48/100))))))/(2*($AB48+(1.96^2))),3))*100,"")</f>
        <v>32.5</v>
      </c>
      <c r="G49" s="156"/>
      <c r="H49" s="113">
        <f>IFERROR(IF(OR(H48="",G48=0),"",ROUND((2*G48+1.96^2-(1.96*SQRT((1.96^2+4*G48*(1-(H48/100))))))/(2*($AB48+(1.96^2))),3))*100,"")</f>
        <v>6.3</v>
      </c>
      <c r="I49" s="113">
        <f>IFERROR(IF(OR(H48="",G48=0),"",ROUND((2*G48+1.96^2+(1.96*SQRT((1.96^2+4*G48*(1-(H48/100))))))/(2*($AB48+(1.96^2))),3))*100,"")</f>
        <v>7.0000000000000009</v>
      </c>
      <c r="J49" s="156"/>
      <c r="K49" s="113">
        <f>IFERROR(IF(OR(K48="",J48=0),"",ROUND((2*J48+1.96^2-(1.96*SQRT((1.96^2+4*J48*(1-(K48/100))))))/(2*($AB48+(1.96^2))),3))*100,"")</f>
        <v>20.8</v>
      </c>
      <c r="L49" s="114">
        <f>IFERROR(IF(OR(K48="",J48=0),"",ROUND((2*J48+1.96^2+(1.96*SQRT((1.96^2+4*J48*(1-(K48/100))))))/(2*($AB48+(1.96^2))),3))*100,"")</f>
        <v>21.9</v>
      </c>
      <c r="M49" s="156"/>
      <c r="N49" s="113">
        <f>IFERROR(IF(OR(N48="",M48=0),"",ROUND((2*M48+1.96^2-(1.96*SQRT((1.96^2+4*M48*(1-(N48/100))))))/(2*($AB48+(1.96^2))),3))*100,"")</f>
        <v>9.6</v>
      </c>
      <c r="O49" s="113">
        <f>IFERROR(IF(OR(N48="",M48=0),"",ROUND((2*M48+1.96^2+(1.96*SQRT((1.96^2+4*M48*(1-(N48/100))))))/(2*($AB48+(1.96^2))),3))*100,"")</f>
        <v>10.4</v>
      </c>
      <c r="P49" s="156"/>
      <c r="Q49" s="113">
        <f>IFERROR(IF(OR(Q48="",P48=0),"",ROUND((2*P48+1.96^2-(1.96*SQRT((1.96^2+4*P48*(1-(Q48/100))))))/(2*($AB48+(1.96^2))),3))*100,"")</f>
        <v>5.5</v>
      </c>
      <c r="R49" s="114">
        <f>IFERROR(IF(OR(Q48="",P48=0),"",ROUND((2*P48+1.96^2+(1.96*SQRT((1.96^2+4*P48*(1-(Q48/100))))))/(2*($AB48+(1.96^2))),3))*100,"")</f>
        <v>6.2</v>
      </c>
      <c r="S49" s="156"/>
      <c r="T49" s="113">
        <f>IFERROR(IF(OR(T48="",S48=0),"",ROUND((2*S48+1.96^2-(1.96*SQRT((1.96^2+4*S48*(1-(T48/100))))))/(2*($AB48+(1.96^2))),3))*100,"")</f>
        <v>8.3000000000000007</v>
      </c>
      <c r="U49" s="113">
        <f>IFERROR(IF(OR(T48="",S48=0),"",ROUND((2*S48+1.96^2+(1.96*SQRT((1.96^2+4*S48*(1-(T48/100))))))/(2*($AB48+(1.96^2))),3))*100,"")</f>
        <v>9.1</v>
      </c>
      <c r="V49" s="156"/>
      <c r="W49" s="113">
        <f>IFERROR(IF(OR(W48="",V48=0),"",ROUND((2*V48+1.96^2-(1.96*SQRT((1.96^2+4*V48*(1-(W48/100))))))/(2*($AB48+(1.96^2))),3))*100,"")</f>
        <v>8.3000000000000007</v>
      </c>
      <c r="X49" s="114">
        <f>IFERROR(IF(OR(W48="",V48=0),"",ROUND((2*V48+1.96^2+(1.96*SQRT((1.96^2+4*V48*(1-(W48/100))))))/(2*($AB48+(1.96^2))),3))*100,"")</f>
        <v>9.1</v>
      </c>
      <c r="Y49" s="156"/>
      <c r="Z49" s="113">
        <f>IFERROR(IF(OR(Z48="",Y48=0),"",ROUND((2*Y48+1.96^2-(1.96*SQRT((1.96^2+4*Y48*(1-(Z48/100))))))/(2*($AB48+(1.96^2))),3))*100,"")</f>
        <v>6.6000000000000005</v>
      </c>
      <c r="AA49" s="113">
        <f>IFERROR(IF(OR(Z48="",Y48=0),"",ROUND((2*Y48+1.96^2+(1.96*SQRT((1.96^2+4*Y48*(1-(Z48/100))))))/(2*($AB48+(1.96^2))),3))*100,"")</f>
        <v>7.3</v>
      </c>
      <c r="AB49" s="258"/>
    </row>
    <row r="50" spans="1:29" s="36" customFormat="1" ht="24" customHeight="1" x14ac:dyDescent="0.3">
      <c r="A50" s="73" t="s">
        <v>215</v>
      </c>
      <c r="B50" s="276" t="s">
        <v>196</v>
      </c>
      <c r="C50" s="266" t="s">
        <v>176</v>
      </c>
      <c r="D50" s="268">
        <f>IF(AND(selection!$C$33="All 22 sites combined"),SUMIFS(datax!F:F,datax!D:D,0,datax!E:E,0,datax!C:C,0,datax!B:B,$A50,datax!A:A,"&lt;&gt;Other"),IF(AND(selection!$C$33&lt;&gt;"All 22 sites combined"),SUMIFS(datax!F:F,datax!A:A,selection!$C$33,datax!D:D,0,datax!E:E,0,datax!C:C,0,datax!B:B,$A50),IF(AND(selection!$C$33&lt;&gt;"All 22 sites combined"),SUMIFS(datax!F:F,datax!A:A,selection!$C$33,datax!D:D,0,datax!E:E,0,datax!C:C,0,datax!B:B,$A50),SUMIFS(datax!F:F,datax!D:D,0,datax!E:E,0,datax!C:C,0,datax!B:B,$A50,datax!A:A,"&lt;&gt;Other"))))</f>
        <v>8971</v>
      </c>
      <c r="E50" s="269">
        <f>IF(D50=0,"",IFERROR(D50/$AB50*100,""))</f>
        <v>36.090437301363806</v>
      </c>
      <c r="F50" s="270"/>
      <c r="G50" s="268">
        <f>IF(AND(selection!$C$33="All 22 sites combined"),SUMIFS(datax!F:F,datax!D:D,1,datax!E:E,0,datax!C:C,0,datax!B:B,$A50,datax!A:A,"&lt;&gt;Other"),IF(AND(selection!$C$33&lt;&gt;"All 22 sites combined"),SUMIFS(datax!F:F,datax!A:A,selection!$C$33,datax!D:D,1,datax!E:E,0,datax!C:C,0,datax!B:B,$A50),IF(AND(selection!$C$33&lt;&gt;"All 22 sites combined"),SUMIFS(datax!F:F,datax!A:A,selection!$C$33,datax!D:D,1,datax!E:E,0,datax!C:C,0,datax!B:B,$A50),SUMIFS(datax!F:F,datax!D:D,1,datax!E:E,0,datax!C:C,0,datax!B:B,$A50,datax!A:A,"&lt;&gt;Other"))))</f>
        <v>1572</v>
      </c>
      <c r="H50" s="269">
        <f>IF(G50=0,"",IFERROR(G50/$AB50*100,""))</f>
        <v>6.3241742768636602</v>
      </c>
      <c r="I50" s="270"/>
      <c r="J50" s="268">
        <f>IF(AND(selection!$C$33="All 22 sites combined"),SUMIFS(datax!F:F,datax!D:D,0,datax!E:E,1,datax!C:C,0,datax!B:B,$A50,datax!A:A,"&lt;&gt;Other"),IF(AND(selection!$C$33&lt;&gt;"All 22 sites combined"),SUMIFS(datax!F:F,datax!A:A,selection!$C$33,datax!D:D,0,datax!E:E,1,datax!C:C,0,datax!B:B,$A50),IF(AND(selection!$C$33&lt;&gt;"All 22 sites combined"),SUMIFS(datax!F:F,datax!A:A,selection!$C$33,datax!D:D,0,datax!E:E,1,datax!C:C,0,datax!B:B,$A50),SUMIFS(datax!F:F,datax!D:D,0,datax!E:E,1,datax!C:C,0,datax!B:B,$A50,datax!A:A,"&lt;&gt;Other"))))</f>
        <v>4866</v>
      </c>
      <c r="K50" s="269">
        <f>IF(J50=0,"",IFERROR(J50/$AB50*100,""))</f>
        <v>19.575974574566519</v>
      </c>
      <c r="L50" s="270"/>
      <c r="M50" s="268">
        <f>IF(AND(selection!$C$33="All 22 sites combined"),SUMIFS(datax!F:F,datax!D:D,0,datax!E:E,0,datax!C:C,1,datax!B:B,$A50,datax!A:A,"&lt;&gt;Other"),IF(AND(selection!$C$33&lt;&gt;"All 22 sites combined"),SUMIFS(datax!F:F,datax!A:A,selection!$C$33,datax!D:D,0,datax!E:E,0,datax!C:C,1,datax!B:B,$A50),IF(AND(selection!$C$33&lt;&gt;"All 22 sites combined"),SUMIFS(datax!F:F,datax!A:A,selection!$C$33,datax!D:D,0,datax!E:E,0,datax!C:C,1,datax!B:B,$A50),SUMIFS(datax!F:F,datax!D:D,0,datax!E:E,0,datax!C:C,1,datax!B:B,$A50,datax!A:A,"&lt;&gt;Other"))))</f>
        <v>2395</v>
      </c>
      <c r="N50" s="269">
        <f>IF(M50=0,"",IFERROR(M50/$AB50*100,""))</f>
        <v>9.6351128454761241</v>
      </c>
      <c r="O50" s="270"/>
      <c r="P50" s="268">
        <f>IF(AND(selection!$C$33="All 22 sites combined"),SUMIFS(datax!F:F,datax!D:D,1,datax!E:E,0,datax!C:C,1,datax!B:B,$A50,datax!A:A,"&lt;&gt;Other"),IF(AND(selection!$C$33&lt;&gt;"All 22 sites combined"),SUMIFS(datax!F:F,datax!A:A,selection!$C$33,datax!D:D,1,datax!E:E,0,datax!C:C,1,datax!B:B,$A50),IF(AND(selection!$C$33&lt;&gt;"All 22 sites combined"),SUMIFS(datax!F:F,datax!A:A,selection!$C$33,datax!D:D,1,datax!E:E,0,datax!C:C,1,datax!B:B,$A50),SUMIFS(datax!F:F,datax!D:D,1,datax!E:E,0,datax!C:C,1,datax!B:B,$A50,datax!A:A,"&lt;&gt;Other"))))</f>
        <v>1270</v>
      </c>
      <c r="Q50" s="269">
        <f>IF(P50=0,"",IFERROR(P50/$AB50*100,""))</f>
        <v>5.1092247656595733</v>
      </c>
      <c r="R50" s="270"/>
      <c r="S50" s="268">
        <f>IF(AND(selection!$C$33="All 22 sites combined"),SUMIFS(datax!F:F,datax!D:D,1,datax!E:E,1,datax!C:C,0,datax!B:B,$A50,datax!A:A,"&lt;&gt;Other"),IF(AND(selection!$C$33&lt;&gt;"All 22 sites combined"),SUMIFS(datax!F:F,datax!A:A,selection!$C$33,datax!D:D,1,datax!E:E,1,datax!C:C,0,datax!B:B,$A50),IF(AND(selection!$C$33&lt;&gt;"All 22 sites combined"),SUMIFS(datax!F:F,datax!A:A,selection!$C$33,datax!D:D,1,datax!E:E,1,datax!C:C,0,datax!B:B,$A50),SUMIFS(datax!F:F,datax!D:D,1,datax!E:E,1,datax!C:C,0,datax!B:B,$A50,datax!A:A,"&lt;&gt;Other"))))</f>
        <v>1888</v>
      </c>
      <c r="T50" s="269">
        <f>IF(S50=0,"",IFERROR(S50/$AB50*100,""))</f>
        <v>7.5954459508387977</v>
      </c>
      <c r="U50" s="270"/>
      <c r="V50" s="268">
        <f>IF(AND(selection!$C$33="All 22 sites combined"),SUMIFS(datax!F:F,datax!D:D,0,datax!E:E,1,datax!C:C,1,datax!B:B,$A50,datax!A:A,"&lt;&gt;Other"),IF(AND(selection!$C$33&lt;&gt;"All 22 sites combined"),SUMIFS(datax!F:F,datax!A:A,selection!$C$33,datax!D:D,0,datax!E:E,1,datax!C:C,1,datax!B:B,$A50),IF(AND(selection!$C$33&lt;&gt;"All 22 sites combined"),SUMIFS(datax!F:F,datax!A:A,selection!$C$33,datax!D:D,0,datax!E:E,1,datax!C:C,1,datax!B:B,$A50),SUMIFS(datax!F:F,datax!D:D,0,datax!E:E,1,datax!C:C,1,datax!B:B,$A50,datax!A:A,"&lt;&gt;Other"))))</f>
        <v>2166</v>
      </c>
      <c r="W50" s="269">
        <f>IF(V50=0,"",IFERROR(V50/$AB50*100,""))</f>
        <v>8.7138431830067997</v>
      </c>
      <c r="X50" s="270"/>
      <c r="Y50" s="268">
        <f>IF(AND(selection!$C$33="All 22 sites combined"),SUMIFS(datax!F:F,datax!D:D,1,datax!E:E,1,datax!C:C,1,datax!B:B,$A50,datax!A:A,"&lt;&gt;Other"),IF(AND(selection!$C$33&lt;&gt;"All 22 sites combined"),SUMIFS(datax!F:F,datax!A:A,selection!$C$33,datax!D:D,1,datax!E:E,1,datax!C:C,1,datax!B:B,$A50),IF(AND(selection!$C$33&lt;&gt;"All 22 sites combined"),SUMIFS(datax!F:F,datax!A:A,selection!$C$33,datax!D:D,1,datax!E:E,1,datax!C:C,1,datax!B:B,$A50),SUMIFS(datax!F:F,datax!D:D,1,datax!E:E,1,datax!C:C,1,datax!B:B,$A50,datax!A:A,"&lt;&gt;Other"))))</f>
        <v>1729</v>
      </c>
      <c r="Z50" s="269">
        <f>IF(Y50=0,"",IFERROR(Y50/$AB50*100,""))</f>
        <v>6.9557871022247255</v>
      </c>
      <c r="AA50" s="269"/>
      <c r="AB50" s="262">
        <f>IF(AND(selection!$C$33="All 22 sites combined"),SUMIFS(datax!F:F,datax!B:B,$A50,datax!A:A,"&lt;&gt;Other"),IF(AND(selection!$C$33&lt;&gt;"All 22 sites combined"),SUMIFS(datax!F:F,datax!A:A,selection!$C$33,datax!B:B,$A50,datax!A:A,"&lt;&gt;Other"),IF(AND(selection!$C$33&lt;&gt;"All 22 sites combined"),SUMIFS(datax!F:F,datax!A:A,selection!$C$33,datax!B:B,$A50,datax!A:A,"&lt;&gt;Other"),SUMIFS(datax!F:F,datax!B:B,$A50,datax!A:A,"&lt;&gt;Other"))))</f>
        <v>24857</v>
      </c>
      <c r="AC50" s="48"/>
    </row>
    <row r="51" spans="1:29" s="36" customFormat="1" ht="24" customHeight="1" x14ac:dyDescent="0.3">
      <c r="A51" s="73"/>
      <c r="B51" s="274"/>
      <c r="C51" s="267"/>
      <c r="D51" s="156"/>
      <c r="E51" s="110">
        <f>IFERROR(IF(OR(E50="",D50=0),"",ROUND((2*D50+1.96^2-(1.96*SQRT((1.96^2+4*D50*(1-(E50/100))))))/(2*($AB50+(1.96^2))),3))*100,"")</f>
        <v>35.5</v>
      </c>
      <c r="F51" s="111">
        <f>IFERROR(IF(OR(E50="",D50=0),"",ROUND((2*D50+1.96^2+(1.96*SQRT((1.96^2+4*D50*(1-(E50/100))))))/(2*($AB50+(1.96^2))),3))*100,"")</f>
        <v>36.700000000000003</v>
      </c>
      <c r="G51" s="156"/>
      <c r="H51" s="110">
        <f>IFERROR(IF(OR(H50="",G50=0),"",ROUND((2*G50+1.96^2-(1.96*SQRT((1.96^2+4*G50*(1-(H50/100))))))/(2*($AB50+(1.96^2))),3))*100,"")</f>
        <v>6</v>
      </c>
      <c r="I51" s="111">
        <f>IFERROR(IF(OR(H50="",G50=0),"",ROUND((2*G50+1.96^2+(1.96*SQRT((1.96^2+4*G50*(1-(H50/100))))))/(2*($AB50+(1.96^2))),3))*100,"")</f>
        <v>6.6000000000000005</v>
      </c>
      <c r="J51" s="156"/>
      <c r="K51" s="110">
        <f>IFERROR(IF(OR(K50="",J50=0),"",ROUND((2*J50+1.96^2-(1.96*SQRT((1.96^2+4*J50*(1-(K50/100))))))/(2*($AB50+(1.96^2))),3))*100,"")</f>
        <v>19.100000000000001</v>
      </c>
      <c r="L51" s="111">
        <f>IFERROR(IF(OR(K50="",J50=0),"",ROUND((2*J50+1.96^2+(1.96*SQRT((1.96^2+4*J50*(1-(K50/100))))))/(2*($AB50+(1.96^2))),3))*100,"")</f>
        <v>20.100000000000001</v>
      </c>
      <c r="M51" s="156"/>
      <c r="N51" s="110">
        <f>IFERROR(IF(OR(N50="",M50=0),"",ROUND((2*M50+1.96^2-(1.96*SQRT((1.96^2+4*M50*(1-(N50/100))))))/(2*($AB50+(1.96^2))),3))*100,"")</f>
        <v>9.3000000000000007</v>
      </c>
      <c r="O51" s="111">
        <f>IFERROR(IF(OR(N50="",M50=0),"",ROUND((2*M50+1.96^2+(1.96*SQRT((1.96^2+4*M50*(1-(N50/100))))))/(2*($AB50+(1.96^2))),3))*100,"")</f>
        <v>10</v>
      </c>
      <c r="P51" s="156"/>
      <c r="Q51" s="110">
        <f>IFERROR(IF(OR(Q50="",P50=0),"",ROUND((2*P50+1.96^2-(1.96*SQRT((1.96^2+4*P50*(1-(Q50/100))))))/(2*($AB50+(1.96^2))),3))*100,"")</f>
        <v>4.8</v>
      </c>
      <c r="R51" s="111">
        <f>IFERROR(IF(OR(Q50="",P50=0),"",ROUND((2*P50+1.96^2+(1.96*SQRT((1.96^2+4*P50*(1-(Q50/100))))))/(2*($AB50+(1.96^2))),3))*100,"")</f>
        <v>5.4</v>
      </c>
      <c r="S51" s="156"/>
      <c r="T51" s="110">
        <f>IFERROR(IF(OR(T50="",S50=0),"",ROUND((2*S50+1.96^2-(1.96*SQRT((1.96^2+4*S50*(1-(T50/100))))))/(2*($AB50+(1.96^2))),3))*100,"")</f>
        <v>7.3</v>
      </c>
      <c r="U51" s="111">
        <f>IFERROR(IF(OR(T50="",S50=0),"",ROUND((2*S50+1.96^2+(1.96*SQRT((1.96^2+4*S50*(1-(T50/100))))))/(2*($AB50+(1.96^2))),3))*100,"")</f>
        <v>7.9</v>
      </c>
      <c r="V51" s="156"/>
      <c r="W51" s="110">
        <f>IFERROR(IF(OR(W50="",V50=0),"",ROUND((2*V50+1.96^2-(1.96*SQRT((1.96^2+4*V50*(1-(W50/100))))))/(2*($AB50+(1.96^2))),3))*100,"")</f>
        <v>8.4</v>
      </c>
      <c r="X51" s="111">
        <f>IFERROR(IF(OR(W50="",V50=0),"",ROUND((2*V50+1.96^2+(1.96*SQRT((1.96^2+4*V50*(1-(W50/100))))))/(2*($AB50+(1.96^2))),3))*100,"")</f>
        <v>9.1</v>
      </c>
      <c r="Y51" s="156"/>
      <c r="Z51" s="110">
        <f>IFERROR(IF(OR(Z50="",Y50=0),"",ROUND((2*Y50+1.96^2-(1.96*SQRT((1.96^2+4*Y50*(1-(Z50/100))))))/(2*($AB50+(1.96^2))),3))*100,"")</f>
        <v>6.6000000000000005</v>
      </c>
      <c r="AA51" s="110">
        <f>IFERROR(IF(OR(Z50="",Y50=0),"",ROUND((2*Y50+1.96^2+(1.96*SQRT((1.96^2+4*Y50*(1-(Z50/100))))))/(2*($AB50+(1.96^2))),3))*100,"")</f>
        <v>7.3</v>
      </c>
      <c r="AB51" s="258"/>
    </row>
    <row r="52" spans="1:29" s="36" customFormat="1" ht="24" customHeight="1" x14ac:dyDescent="0.3">
      <c r="A52" s="73" t="s">
        <v>216</v>
      </c>
      <c r="B52" s="276" t="s">
        <v>203</v>
      </c>
      <c r="C52" s="271" t="s">
        <v>177</v>
      </c>
      <c r="D52" s="155">
        <f>IF(AND(selection!$C$33="All 22 sites combined"),SUMIFS(datax!F:F,datax!D:D,0,datax!E:E,0,datax!C:C,0,datax!B:B,$A52,datax!A:A,"&lt;&gt;Other"),IF(AND(selection!$C$33&lt;&gt;"All 22 sites combined"),SUMIFS(datax!F:F,datax!A:A,selection!$C$33,datax!D:D,0,datax!E:E,0,datax!C:C,0,datax!B:B,$A52),IF(AND(selection!$C$33&lt;&gt;"All 22 sites combined"),SUMIFS(datax!F:F,datax!A:A,selection!$C$33,datax!D:D,0,datax!E:E,0,datax!C:C,0,datax!B:B,$A52),SUMIFS(datax!F:F,datax!D:D,0,datax!E:E,0,datax!C:C,0,datax!B:B,$A52,datax!A:A,"&lt;&gt;Other"))))</f>
        <v>7438</v>
      </c>
      <c r="E52" s="152">
        <f>IF(D52=0,"",IFERROR(D52/$AB52*100,""))</f>
        <v>31.700976004773473</v>
      </c>
      <c r="F52" s="153"/>
      <c r="G52" s="155">
        <f>IF(AND(selection!$C$33="All 22 sites combined"),SUMIFS(datax!F:F,datax!D:D,1,datax!E:E,0,datax!C:C,0,datax!B:B,$A52,datax!A:A,"&lt;&gt;Other"),IF(AND(selection!$C$33&lt;&gt;"All 22 sites combined"),SUMIFS(datax!F:F,datax!A:A,selection!$C$33,datax!D:D,1,datax!E:E,0,datax!C:C,0,datax!B:B,$A52),IF(AND(selection!$C$33&lt;&gt;"All 22 sites combined"),SUMIFS(datax!F:F,datax!A:A,selection!$C$33,datax!D:D,1,datax!E:E,0,datax!C:C,0,datax!B:B,$A52),SUMIFS(datax!F:F,datax!D:D,1,datax!E:E,0,datax!C:C,0,datax!B:B,$A52,datax!A:A,"&lt;&gt;Other"))))</f>
        <v>2066</v>
      </c>
      <c r="H52" s="152">
        <f>IF(G52=0,"",IFERROR(G52/$AB52*100,""))</f>
        <v>8.8053531091505786</v>
      </c>
      <c r="I52" s="153"/>
      <c r="J52" s="155">
        <f>IF(AND(selection!$C$33="All 22 sites combined"),SUMIFS(datax!F:F,datax!D:D,0,datax!E:E,1,datax!C:C,0,datax!B:B,$A52,datax!A:A,"&lt;&gt;Other"),IF(AND(selection!$C$33&lt;&gt;"All 22 sites combined"),SUMIFS(datax!F:F,datax!A:A,selection!$C$33,datax!D:D,0,datax!E:E,1,datax!C:C,0,datax!B:B,$A52),IF(AND(selection!$C$33&lt;&gt;"All 22 sites combined"),SUMIFS(datax!F:F,datax!A:A,selection!$C$33,datax!D:D,0,datax!E:E,1,datax!C:C,0,datax!B:B,$A52),SUMIFS(datax!F:F,datax!D:D,0,datax!E:E,1,datax!C:C,0,datax!B:B,$A52,datax!A:A,"&lt;&gt;Other"))))</f>
        <v>4905</v>
      </c>
      <c r="K52" s="152">
        <f>IF(J52=0,"",IFERROR(J52/$AB52*100,""))</f>
        <v>20.905255082470273</v>
      </c>
      <c r="L52" s="153"/>
      <c r="M52" s="155">
        <f>IF(AND(selection!$C$33="All 22 sites combined"),SUMIFS(datax!F:F,datax!D:D,0,datax!E:E,0,datax!C:C,1,datax!B:B,$A52,datax!A:A,"&lt;&gt;Other"),IF(AND(selection!$C$33&lt;&gt;"All 22 sites combined"),SUMIFS(datax!F:F,datax!A:A,selection!$C$33,datax!D:D,0,datax!E:E,0,datax!C:C,1,datax!B:B,$A52),IF(AND(selection!$C$33&lt;&gt;"All 22 sites combined"),SUMIFS(datax!F:F,datax!A:A,selection!$C$33,datax!D:D,0,datax!E:E,0,datax!C:C,1,datax!B:B,$A52),SUMIFS(datax!F:F,datax!D:D,0,datax!E:E,0,datax!C:C,1,datax!B:B,$A52,datax!A:A,"&lt;&gt;Other"))))</f>
        <v>2319</v>
      </c>
      <c r="N52" s="152">
        <f>IF(M52=0,"",IFERROR(M52/$AB52*100,""))</f>
        <v>9.8836465925073522</v>
      </c>
      <c r="O52" s="153"/>
      <c r="P52" s="155">
        <f>IF(AND(selection!$C$33="All 22 sites combined"),SUMIFS(datax!F:F,datax!D:D,1,datax!E:E,0,datax!C:C,1,datax!B:B,$A52,datax!A:A,"&lt;&gt;Other"),IF(AND(selection!$C$33&lt;&gt;"All 22 sites combined"),SUMIFS(datax!F:F,datax!A:A,selection!$C$33,datax!D:D,1,datax!E:E,0,datax!C:C,1,datax!B:B,$A52),IF(AND(selection!$C$33&lt;&gt;"All 22 sites combined"),SUMIFS(datax!F:F,datax!A:A,selection!$C$33,datax!D:D,1,datax!E:E,0,datax!C:C,1,datax!B:B,$A52),SUMIFS(datax!F:F,datax!D:D,1,datax!E:E,0,datax!C:C,1,datax!B:B,$A52,datax!A:A,"&lt;&gt;Other"))))</f>
        <v>1290</v>
      </c>
      <c r="Q52" s="152">
        <f>IF(P52=0,"",IFERROR(P52/$AB52*100,""))</f>
        <v>5.4980181562460047</v>
      </c>
      <c r="R52" s="153"/>
      <c r="S52" s="155">
        <f>IF(AND(selection!$C$33="All 22 sites combined"),SUMIFS(datax!F:F,datax!D:D,1,datax!E:E,1,datax!C:C,0,datax!B:B,$A52,datax!A:A,"&lt;&gt;Other"),IF(AND(selection!$C$33&lt;&gt;"All 22 sites combined"),SUMIFS(datax!F:F,datax!A:A,selection!$C$33,datax!D:D,1,datax!E:E,1,datax!C:C,0,datax!B:B,$A52),IF(AND(selection!$C$33&lt;&gt;"All 22 sites combined"),SUMIFS(datax!F:F,datax!A:A,selection!$C$33,datax!D:D,1,datax!E:E,1,datax!C:C,0,datax!B:B,$A52),SUMIFS(datax!F:F,datax!D:D,1,datax!E:E,1,datax!C:C,0,datax!B:B,$A52,datax!A:A,"&lt;&gt;Other"))))</f>
        <v>1983</v>
      </c>
      <c r="T52" s="152">
        <f>IF(S52=0,"",IFERROR(S52/$AB52*100,""))</f>
        <v>8.4516046541362986</v>
      </c>
      <c r="U52" s="153"/>
      <c r="V52" s="155">
        <f>IF(AND(selection!$C$33="All 22 sites combined"),SUMIFS(datax!F:F,datax!D:D,0,datax!E:E,1,datax!C:C,1,datax!B:B,$A52,datax!A:A,"&lt;&gt;Other"),IF(AND(selection!$C$33&lt;&gt;"All 22 sites combined"),SUMIFS(datax!F:F,datax!A:A,selection!$C$33,datax!D:D,0,datax!E:E,1,datax!C:C,1,datax!B:B,$A52),IF(AND(selection!$C$33&lt;&gt;"All 22 sites combined"),SUMIFS(datax!F:F,datax!A:A,selection!$C$33,datax!D:D,0,datax!E:E,1,datax!C:C,1,datax!B:B,$A52),SUMIFS(datax!F:F,datax!D:D,0,datax!E:E,1,datax!C:C,1,datax!B:B,$A52,datax!A:A,"&lt;&gt;Other"))))</f>
        <v>1933</v>
      </c>
      <c r="W52" s="152">
        <f>IF(V52=0,"",IFERROR(V52/$AB52*100,""))</f>
        <v>8.2385031752120366</v>
      </c>
      <c r="X52" s="153"/>
      <c r="Y52" s="155">
        <f>IF(AND(selection!$C$33="All 22 sites combined"),SUMIFS(datax!F:F,datax!D:D,1,datax!E:E,1,datax!C:C,1,datax!B:B,$A52,datax!A:A,"&lt;&gt;Other"),IF(AND(selection!$C$33&lt;&gt;"All 22 sites combined"),SUMIFS(datax!F:F,datax!A:A,selection!$C$33,datax!D:D,1,datax!E:E,1,datax!C:C,1,datax!B:B,$A52),IF(AND(selection!$C$33&lt;&gt;"All 22 sites combined"),SUMIFS(datax!F:F,datax!A:A,selection!$C$33,datax!D:D,1,datax!E:E,1,datax!C:C,1,datax!B:B,$A52),SUMIFS(datax!F:F,datax!D:D,1,datax!E:E,1,datax!C:C,1,datax!B:B,$A52,datax!A:A,"&lt;&gt;Other"))))</f>
        <v>1529</v>
      </c>
      <c r="Z52" s="152">
        <f>IF(Y52=0,"",IFERROR(Y52/$AB52*100,""))</f>
        <v>6.5166432255039846</v>
      </c>
      <c r="AA52" s="153"/>
      <c r="AB52" s="262">
        <f>IF(AND(selection!$C$33="All 22 sites combined"),SUMIFS(datax!F:F,datax!B:B,$A52,datax!A:A,"&lt;&gt;Other"),IF(AND(selection!$C$33&lt;&gt;"All 22 sites combined"),SUMIFS(datax!F:F,datax!A:A,selection!$C$33,datax!B:B,$A52,datax!A:A,"&lt;&gt;Other"),IF(AND(selection!$C$33&lt;&gt;"All 22 sites combined"),SUMIFS(datax!F:F,datax!A:A,selection!$C$33,datax!B:B,$A52,datax!A:A,"&lt;&gt;Other"),SUMIFS(datax!F:F,datax!B:B,$A52,datax!A:A,"&lt;&gt;Other"))))</f>
        <v>23463</v>
      </c>
      <c r="AC52" s="48"/>
    </row>
    <row r="53" spans="1:29" s="36" customFormat="1" ht="24" customHeight="1" x14ac:dyDescent="0.3">
      <c r="A53" s="73"/>
      <c r="B53" s="274"/>
      <c r="C53" s="213"/>
      <c r="D53" s="156"/>
      <c r="E53" s="113">
        <f>IFERROR(IF(OR(E52="",D52=0),"",ROUND((2*D52+1.96^2-(1.96*SQRT((1.96^2+4*D52*(1-(E52/100))))))/(2*($AB52+(1.96^2))),3))*100,"")</f>
        <v>31.1</v>
      </c>
      <c r="F53" s="114">
        <f>IFERROR(IF(OR(E52="",D52=0),"",ROUND((2*D52+1.96^2+(1.96*SQRT((1.96^2+4*D52*(1-(E52/100))))))/(2*($AB52+(1.96^2))),3))*100,"")</f>
        <v>32.300000000000004</v>
      </c>
      <c r="G53" s="156"/>
      <c r="H53" s="113">
        <f>IFERROR(IF(OR(H52="",G52=0),"",ROUND((2*G52+1.96^2-(1.96*SQRT((1.96^2+4*G52*(1-(H52/100))))))/(2*($AB52+(1.96^2))),3))*100,"")</f>
        <v>8.4</v>
      </c>
      <c r="I53" s="113">
        <f>IFERROR(IF(OR(H52="",G52=0),"",ROUND((2*G52+1.96^2+(1.96*SQRT((1.96^2+4*G52*(1-(H52/100))))))/(2*($AB52+(1.96^2))),3))*100,"")</f>
        <v>9.1999999999999993</v>
      </c>
      <c r="J53" s="156"/>
      <c r="K53" s="113">
        <f>IFERROR(IF(OR(K52="",J52=0),"",ROUND((2*J52+1.96^2-(1.96*SQRT((1.96^2+4*J52*(1-(K52/100))))))/(2*($AB52+(1.96^2))),3))*100,"")</f>
        <v>20.399999999999999</v>
      </c>
      <c r="L53" s="114">
        <f>IFERROR(IF(OR(K52="",J52=0),"",ROUND((2*J52+1.96^2+(1.96*SQRT((1.96^2+4*J52*(1-(K52/100))))))/(2*($AB52+(1.96^2))),3))*100,"")</f>
        <v>21.4</v>
      </c>
      <c r="M53" s="156"/>
      <c r="N53" s="113">
        <f>IFERROR(IF(OR(N52="",M52=0),"",ROUND((2*M52+1.96^2-(1.96*SQRT((1.96^2+4*M52*(1-(N52/100))))))/(2*($AB52+(1.96^2))),3))*100,"")</f>
        <v>9.5</v>
      </c>
      <c r="O53" s="113">
        <f>IFERROR(IF(OR(N52="",M52=0),"",ROUND((2*M52+1.96^2+(1.96*SQRT((1.96^2+4*M52*(1-(N52/100))))))/(2*($AB52+(1.96^2))),3))*100,"")</f>
        <v>10.299999999999999</v>
      </c>
      <c r="P53" s="156"/>
      <c r="Q53" s="113">
        <f>IFERROR(IF(OR(Q52="",P52=0),"",ROUND((2*P52+1.96^2-(1.96*SQRT((1.96^2+4*P52*(1-(Q52/100))))))/(2*($AB52+(1.96^2))),3))*100,"")</f>
        <v>5.2</v>
      </c>
      <c r="R53" s="114">
        <f>IFERROR(IF(OR(Q52="",P52=0),"",ROUND((2*P52+1.96^2+(1.96*SQRT((1.96^2+4*P52*(1-(Q52/100))))))/(2*($AB52+(1.96^2))),3))*100,"")</f>
        <v>5.8000000000000007</v>
      </c>
      <c r="S53" s="156"/>
      <c r="T53" s="113">
        <f>IFERROR(IF(OR(T52="",S52=0),"",ROUND((2*S52+1.96^2-(1.96*SQRT((1.96^2+4*S52*(1-(T52/100))))))/(2*($AB52+(1.96^2))),3))*100,"")</f>
        <v>8.1</v>
      </c>
      <c r="U53" s="113">
        <f>IFERROR(IF(OR(T52="",S52=0),"",ROUND((2*S52+1.96^2+(1.96*SQRT((1.96^2+4*S52*(1-(T52/100))))))/(2*($AB52+(1.96^2))),3))*100,"")</f>
        <v>8.7999999999999989</v>
      </c>
      <c r="V53" s="156"/>
      <c r="W53" s="113">
        <f>IFERROR(IF(OR(W52="",V52=0),"",ROUND((2*V52+1.96^2-(1.96*SQRT((1.96^2+4*V52*(1-(W52/100))))))/(2*($AB52+(1.96^2))),3))*100,"")</f>
        <v>7.9</v>
      </c>
      <c r="X53" s="114">
        <f>IFERROR(IF(OR(W52="",V52=0),"",ROUND((2*V52+1.96^2+(1.96*SQRT((1.96^2+4*V52*(1-(W52/100))))))/(2*($AB52+(1.96^2))),3))*100,"")</f>
        <v>8.6</v>
      </c>
      <c r="Y53" s="156"/>
      <c r="Z53" s="113">
        <f>IFERROR(IF(OR(Z52="",Y52=0),"",ROUND((2*Y52+1.96^2-(1.96*SQRT((1.96^2+4*Y52*(1-(Z52/100))))))/(2*($AB52+(1.96^2))),3))*100,"")</f>
        <v>6.2</v>
      </c>
      <c r="AA53" s="113">
        <f>IFERROR(IF(OR(Z52="",Y52=0),"",ROUND((2*Y52+1.96^2+(1.96*SQRT((1.96^2+4*Y52*(1-(Z52/100))))))/(2*($AB52+(1.96^2))),3))*100,"")</f>
        <v>6.8000000000000007</v>
      </c>
      <c r="AB53" s="258"/>
    </row>
    <row r="54" spans="1:29" s="36" customFormat="1" ht="24" customHeight="1" x14ac:dyDescent="0.3">
      <c r="A54" s="73" t="s">
        <v>207</v>
      </c>
      <c r="B54" s="275" t="s">
        <v>204</v>
      </c>
      <c r="C54" s="211" t="s">
        <v>207</v>
      </c>
      <c r="D54" s="155">
        <f>IF(AND(selection!$C$33="All 22 sites combined"),SUMIFS(datax!F:F,datax!D:D,0,datax!E:E,0,datax!C:C,0,datax!B:B,$A54,datax!A:A,"&lt;&gt;Other"),IF(AND(selection!$C$33&lt;&gt;"All 22 sites combined"),SUMIFS(datax!F:F,datax!A:A,selection!$C$33,datax!D:D,0,datax!E:E,0,datax!C:C,0,datax!B:B,$A54),IF(AND(selection!$C$33&lt;&gt;"All 22 sites combined"),SUMIFS(datax!F:F,datax!A:A,selection!$C$33,datax!D:D,0,datax!E:E,0,datax!C:C,0,datax!B:B,$A54),SUMIFS(datax!F:F,datax!D:D,0,datax!E:E,0,datax!C:C,0,datax!B:B,$A54,datax!A:A,"&lt;&gt;Other"))))</f>
        <v>11389</v>
      </c>
      <c r="E54" s="152">
        <f>IF(D54=0,"",IFERROR(D54/$AB54*100,""))</f>
        <v>32.786366122578229</v>
      </c>
      <c r="F54" s="153"/>
      <c r="G54" s="155">
        <f>IF(AND(selection!$C$33="All 22 sites combined"),SUMIFS(datax!F:F,datax!D:D,1,datax!E:E,0,datax!C:C,0,datax!B:B,$A54,datax!A:A,"&lt;&gt;Other"),IF(AND(selection!$C$33&lt;&gt;"All 22 sites combined"),SUMIFS(datax!F:F,datax!A:A,selection!$C$33,datax!D:D,1,datax!E:E,0,datax!C:C,0,datax!B:B,$A54),IF(AND(selection!$C$33&lt;&gt;"All 22 sites combined"),SUMIFS(datax!F:F,datax!A:A,selection!$C$33,datax!D:D,1,datax!E:E,0,datax!C:C,0,datax!B:B,$A54),SUMIFS(datax!F:F,datax!D:D,1,datax!E:E,0,datax!C:C,0,datax!B:B,$A54,datax!A:A,"&lt;&gt;Other"))))</f>
        <v>2294</v>
      </c>
      <c r="H54" s="152">
        <f>IF(G54=0,"",IFERROR(G54/$AB54*100,""))</f>
        <v>6.6039093761695016</v>
      </c>
      <c r="I54" s="153"/>
      <c r="J54" s="155">
        <f>IF(AND(selection!$C$33="All 22 sites combined"),SUMIFS(datax!F:F,datax!D:D,0,datax!E:E,1,datax!C:C,0,datax!B:B,$A54,datax!A:A,"&lt;&gt;Other"),IF(AND(selection!$C$33&lt;&gt;"All 22 sites combined"),SUMIFS(datax!F:F,datax!A:A,selection!$C$33,datax!D:D,0,datax!E:E,1,datax!C:C,0,datax!B:B,$A54),IF(AND(selection!$C$33&lt;&gt;"All 22 sites combined"),SUMIFS(datax!F:F,datax!A:A,selection!$C$33,datax!D:D,0,datax!E:E,1,datax!C:C,0,datax!B:B,$A54),SUMIFS(datax!F:F,datax!D:D,0,datax!E:E,1,datax!C:C,0,datax!B:B,$A54,datax!A:A,"&lt;&gt;Other"))))</f>
        <v>7025</v>
      </c>
      <c r="K54" s="152">
        <f>IF(J54=0,"",IFERROR(J54/$AB54*100,""))</f>
        <v>20.223392923971559</v>
      </c>
      <c r="L54" s="153"/>
      <c r="M54" s="155">
        <f>IF(AND(selection!$C$33="All 22 sites combined"),SUMIFS(datax!F:F,datax!D:D,0,datax!E:E,0,datax!C:C,1,datax!B:B,$A54,datax!A:A,"&lt;&gt;Other"),IF(AND(selection!$C$33&lt;&gt;"All 22 sites combined"),SUMIFS(datax!F:F,datax!A:A,selection!$C$33,datax!D:D,0,datax!E:E,0,datax!C:C,1,datax!B:B,$A54),IF(AND(selection!$C$33&lt;&gt;"All 22 sites combined"),SUMIFS(datax!F:F,datax!A:A,selection!$C$33,datax!D:D,0,datax!E:E,0,datax!C:C,1,datax!B:B,$A54),SUMIFS(datax!F:F,datax!D:D,0,datax!E:E,0,datax!C:C,1,datax!B:B,$A54,datax!A:A,"&lt;&gt;Other"))))</f>
        <v>4127</v>
      </c>
      <c r="N54" s="152">
        <f>IF(M54=0,"",IFERROR(M54/$AB54*100,""))</f>
        <v>11.880703572559518</v>
      </c>
      <c r="O54" s="153"/>
      <c r="P54" s="155">
        <f>IF(AND(selection!$C$33="All 22 sites combined"),SUMIFS(datax!F:F,datax!D:D,1,datax!E:E,0,datax!C:C,1,datax!B:B,$A54,datax!A:A,"&lt;&gt;Other"),IF(AND(selection!$C$33&lt;&gt;"All 22 sites combined"),SUMIFS(datax!F:F,datax!A:A,selection!$C$33,datax!D:D,1,datax!E:E,0,datax!C:C,1,datax!B:B,$A54),IF(AND(selection!$C$33&lt;&gt;"All 22 sites combined"),SUMIFS(datax!F:F,datax!A:A,selection!$C$33,datax!D:D,1,datax!E:E,0,datax!C:C,1,datax!B:B,$A54),SUMIFS(datax!F:F,datax!D:D,1,datax!E:E,0,datax!C:C,1,datax!B:B,$A54,datax!A:A,"&lt;&gt;Other"))))</f>
        <v>1963</v>
      </c>
      <c r="Q54" s="152">
        <f>IF(P54=0,"",IFERROR(P54/$AB54*100,""))</f>
        <v>5.6510349195382448</v>
      </c>
      <c r="R54" s="153"/>
      <c r="S54" s="155">
        <f>IF(AND(selection!$C$33="All 22 sites combined"),SUMIFS(datax!F:F,datax!D:D,1,datax!E:E,1,datax!C:C,0,datax!B:B,$A54,datax!A:A,"&lt;&gt;Other"),IF(AND(selection!$C$33&lt;&gt;"All 22 sites combined"),SUMIFS(datax!F:F,datax!A:A,selection!$C$33,datax!D:D,1,datax!E:E,1,datax!C:C,0,datax!B:B,$A54),IF(AND(selection!$C$33&lt;&gt;"All 22 sites combined"),SUMIFS(datax!F:F,datax!A:A,selection!$C$33,datax!D:D,1,datax!E:E,1,datax!C:C,0,datax!B:B,$A54),SUMIFS(datax!F:F,datax!D:D,1,datax!E:E,1,datax!C:C,0,datax!B:B,$A54,datax!A:A,"&lt;&gt;Other"))))</f>
        <v>2818</v>
      </c>
      <c r="T54" s="152">
        <f>IF(S54=0,"",IFERROR(S54/$AB54*100,""))</f>
        <v>8.112387367936206</v>
      </c>
      <c r="U54" s="153"/>
      <c r="V54" s="155">
        <f>IF(AND(selection!$C$33="All 22 sites combined"),SUMIFS(datax!F:F,datax!D:D,0,datax!E:E,1,datax!C:C,1,datax!B:B,$A54,datax!A:A,"&lt;&gt;Other"),IF(AND(selection!$C$33&lt;&gt;"All 22 sites combined"),SUMIFS(datax!F:F,datax!A:A,selection!$C$33,datax!D:D,0,datax!E:E,1,datax!C:C,1,datax!B:B,$A54),IF(AND(selection!$C$33&lt;&gt;"All 22 sites combined"),SUMIFS(datax!F:F,datax!A:A,selection!$C$33,datax!D:D,0,datax!E:E,1,datax!C:C,1,datax!B:B,$A54),SUMIFS(datax!F:F,datax!D:D,0,datax!E:E,1,datax!C:C,1,datax!B:B,$A54,datax!A:A,"&lt;&gt;Other"))))</f>
        <v>2834</v>
      </c>
      <c r="W54" s="152">
        <f>IF(V54=0,"",IFERROR(V54/$AB54*100,""))</f>
        <v>8.1584477646313722</v>
      </c>
      <c r="X54" s="153"/>
      <c r="Y54" s="155">
        <f>IF(AND(selection!$C$33="All 22 sites combined"),SUMIFS(datax!F:F,datax!D:D,1,datax!E:E,1,datax!C:C,1,datax!B:B,$A54,datax!A:A,"&lt;&gt;Other"),IF(AND(selection!$C$33&lt;&gt;"All 22 sites combined"),SUMIFS(datax!F:F,datax!A:A,selection!$C$33,datax!D:D,1,datax!E:E,1,datax!C:C,1,datax!B:B,$A54),IF(AND(selection!$C$33&lt;&gt;"All 22 sites combined"),SUMIFS(datax!F:F,datax!A:A,selection!$C$33,datax!D:D,1,datax!E:E,1,datax!C:C,1,datax!B:B,$A54),SUMIFS(datax!F:F,datax!D:D,1,datax!E:E,1,datax!C:C,1,datax!B:B,$A54,datax!A:A,"&lt;&gt;Other"))))</f>
        <v>2287</v>
      </c>
      <c r="Z54" s="152">
        <f>IF(Y54=0,"",IFERROR(Y54/$AB54*100,""))</f>
        <v>6.5837579526153673</v>
      </c>
      <c r="AA54" s="153"/>
      <c r="AB54" s="262">
        <f>IF(AND(selection!$C$33="All 22 sites combined"),SUMIFS(datax!F:F,datax!B:B,$A54,datax!A:A,"&lt;&gt;Other"),IF(AND(selection!$C$33&lt;&gt;"All 22 sites combined"),SUMIFS(datax!F:F,datax!A:A,selection!$C$33,datax!B:B,$A54,datax!A:A,"&lt;&gt;Other"),IF(AND(selection!$C$33&lt;&gt;"All 22 sites combined"),SUMIFS(datax!F:F,datax!A:A,selection!$C$33,datax!B:B,$A54,datax!A:A,"&lt;&gt;Other"),SUMIFS(datax!F:F,datax!B:B,$A54,datax!A:A,"&lt;&gt;Other"))))</f>
        <v>34737</v>
      </c>
      <c r="AC54" s="48"/>
    </row>
    <row r="55" spans="1:29" s="36" customFormat="1" ht="24" customHeight="1" x14ac:dyDescent="0.3">
      <c r="A55" s="73"/>
      <c r="B55" s="274"/>
      <c r="C55" s="213"/>
      <c r="D55" s="156"/>
      <c r="E55" s="113">
        <f>IFERROR(IF(OR(E54="",D54=0),"",ROUND((2*D54+1.96^2-(1.96*SQRT((1.96^2+4*D54*(1-(E54/100))))))/(2*($AB54+(1.96^2))),3))*100,"")</f>
        <v>32.300000000000004</v>
      </c>
      <c r="F55" s="114">
        <f>IFERROR(IF(OR(E54="",D54=0),"",ROUND((2*D54+1.96^2+(1.96*SQRT((1.96^2+4*D54*(1-(E54/100))))))/(2*($AB54+(1.96^2))),3))*100,"")</f>
        <v>33.300000000000004</v>
      </c>
      <c r="G55" s="156"/>
      <c r="H55" s="113">
        <f>IFERROR(IF(OR(H54="",G54=0),"",ROUND((2*G54+1.96^2-(1.96*SQRT((1.96^2+4*G54*(1-(H54/100))))))/(2*($AB54+(1.96^2))),3))*100,"")</f>
        <v>6.3</v>
      </c>
      <c r="I55" s="113">
        <f>IFERROR(IF(OR(H54="",G54=0),"",ROUND((2*G54+1.96^2+(1.96*SQRT((1.96^2+4*G54*(1-(H54/100))))))/(2*($AB54+(1.96^2))),3))*100,"")</f>
        <v>6.9</v>
      </c>
      <c r="J55" s="156"/>
      <c r="K55" s="113">
        <f>IFERROR(IF(OR(K54="",J54=0),"",ROUND((2*J54+1.96^2-(1.96*SQRT((1.96^2+4*J54*(1-(K54/100))))))/(2*($AB54+(1.96^2))),3))*100,"")</f>
        <v>19.8</v>
      </c>
      <c r="L55" s="114">
        <f>IFERROR(IF(OR(K54="",J54=0),"",ROUND((2*J54+1.96^2+(1.96*SQRT((1.96^2+4*J54*(1-(K54/100))))))/(2*($AB54+(1.96^2))),3))*100,"")</f>
        <v>20.599999999999998</v>
      </c>
      <c r="M55" s="156"/>
      <c r="N55" s="113">
        <f>IFERROR(IF(OR(N54="",M54=0),"",ROUND((2*M54+1.96^2-(1.96*SQRT((1.96^2+4*M54*(1-(N54/100))))))/(2*($AB54+(1.96^2))),3))*100,"")</f>
        <v>11.5</v>
      </c>
      <c r="O55" s="113">
        <f>IFERROR(IF(OR(N54="",M54=0),"",ROUND((2*M54+1.96^2+(1.96*SQRT((1.96^2+4*M54*(1-(N54/100))))))/(2*($AB54+(1.96^2))),3))*100,"")</f>
        <v>12.2</v>
      </c>
      <c r="P55" s="156"/>
      <c r="Q55" s="113">
        <f>IFERROR(IF(OR(Q54="",P54=0),"",ROUND((2*P54+1.96^2-(1.96*SQRT((1.96^2+4*P54*(1-(Q54/100))))))/(2*($AB54+(1.96^2))),3))*100,"")</f>
        <v>5.4</v>
      </c>
      <c r="R55" s="114">
        <f>IFERROR(IF(OR(Q54="",P54=0),"",ROUND((2*P54+1.96^2+(1.96*SQRT((1.96^2+4*P54*(1-(Q54/100))))))/(2*($AB54+(1.96^2))),3))*100,"")</f>
        <v>5.8999999999999995</v>
      </c>
      <c r="S55" s="156"/>
      <c r="T55" s="113">
        <f>IFERROR(IF(OR(T54="",S54=0),"",ROUND((2*S54+1.96^2-(1.96*SQRT((1.96^2+4*S54*(1-(T54/100))))))/(2*($AB54+(1.96^2))),3))*100,"")</f>
        <v>7.8</v>
      </c>
      <c r="U55" s="113">
        <f>IFERROR(IF(OR(T54="",S54=0),"",ROUND((2*S54+1.96^2+(1.96*SQRT((1.96^2+4*S54*(1-(T54/100))))))/(2*($AB54+(1.96^2))),3))*100,"")</f>
        <v>8.4</v>
      </c>
      <c r="V55" s="156"/>
      <c r="W55" s="113">
        <f>IFERROR(IF(OR(W54="",V54=0),"",ROUND((2*V54+1.96^2-(1.96*SQRT((1.96^2+4*V54*(1-(W54/100))))))/(2*($AB54+(1.96^2))),3))*100,"")</f>
        <v>7.9</v>
      </c>
      <c r="X55" s="114">
        <f>IFERROR(IF(OR(W54="",V54=0),"",ROUND((2*V54+1.96^2+(1.96*SQRT((1.96^2+4*V54*(1-(W54/100))))))/(2*($AB54+(1.96^2))),3))*100,"")</f>
        <v>8.5</v>
      </c>
      <c r="Y55" s="156"/>
      <c r="Z55" s="113">
        <f>IFERROR(IF(OR(Z54="",Y54=0),"",ROUND((2*Y54+1.96^2-(1.96*SQRT((1.96^2+4*Y54*(1-(Z54/100))))))/(2*($AB54+(1.96^2))),3))*100,"")</f>
        <v>6.3</v>
      </c>
      <c r="AA55" s="113">
        <f>IFERROR(IF(OR(Z54="",Y54=0),"",ROUND((2*Y54+1.96^2+(1.96*SQRT((1.96^2+4*Y54*(1-(Z54/100))))))/(2*($AB54+(1.96^2))),3))*100,"")</f>
        <v>6.8000000000000007</v>
      </c>
      <c r="AB55" s="258"/>
    </row>
    <row r="56" spans="1:29" s="36" customFormat="1" ht="24" customHeight="1" x14ac:dyDescent="0.3">
      <c r="A56" s="73" t="s">
        <v>303</v>
      </c>
      <c r="B56" s="275" t="s">
        <v>205</v>
      </c>
      <c r="C56" s="211" t="s">
        <v>208</v>
      </c>
      <c r="D56" s="155">
        <f>IF(AND(selection!$C$33="All 22 sites combined"),SUMIFS(datax!F:F,datax!D:D,0,datax!E:E,0,datax!C:C,0,datax!B:B,$A56,datax!A:A,"&lt;&gt;Other"),IF(AND(selection!$C$33&lt;&gt;"All 22 sites combined"),SUMIFS(datax!F:F,datax!A:A,selection!$C$33,datax!D:D,0,datax!E:E,0,datax!C:C,0,datax!B:B,$A56),IF(AND(selection!$C$33&lt;&gt;"All 22 sites combined"),SUMIFS(datax!F:F,datax!A:A,selection!$C$33,datax!D:D,0,datax!E:E,0,datax!C:C,0,datax!B:B,$A56),SUMIFS(datax!F:F,datax!D:D,0,datax!E:E,0,datax!C:C,0,datax!B:B,$A56,datax!A:A,"&lt;&gt;Other"))))</f>
        <v>8935</v>
      </c>
      <c r="E56" s="152">
        <f>IF(D56=0,"",IFERROR(D56/$AB56*100,""))</f>
        <v>32.113718865686664</v>
      </c>
      <c r="F56" s="153"/>
      <c r="G56" s="155">
        <f>IF(AND(selection!$C$33="All 22 sites combined"),SUMIFS(datax!F:F,datax!D:D,1,datax!E:E,0,datax!C:C,0,datax!B:B,$A56,datax!A:A,"&lt;&gt;Other"),IF(AND(selection!$C$33&lt;&gt;"All 22 sites combined"),SUMIFS(datax!F:F,datax!A:A,selection!$C$33,datax!D:D,1,datax!E:E,0,datax!C:C,0,datax!B:B,$A56),IF(AND(selection!$C$33&lt;&gt;"All 22 sites combined"),SUMIFS(datax!F:F,datax!A:A,selection!$C$33,datax!D:D,1,datax!E:E,0,datax!C:C,0,datax!B:B,$A56),SUMIFS(datax!F:F,datax!D:D,1,datax!E:E,0,datax!C:C,0,datax!B:B,$A56,datax!A:A,"&lt;&gt;Other"))))</f>
        <v>2229</v>
      </c>
      <c r="H56" s="152">
        <f>IF(G56=0,"",IFERROR(G56/$AB56*100,""))</f>
        <v>8.0113575099737631</v>
      </c>
      <c r="I56" s="153"/>
      <c r="J56" s="155">
        <f>IF(AND(selection!$C$33="All 22 sites combined"),SUMIFS(datax!F:F,datax!D:D,0,datax!E:E,1,datax!C:C,0,datax!B:B,$A56,datax!A:A,"&lt;&gt;Other"),IF(AND(selection!$C$33&lt;&gt;"All 22 sites combined"),SUMIFS(datax!F:F,datax!A:A,selection!$C$33,datax!D:D,0,datax!E:E,1,datax!C:C,0,datax!B:B,$A56),IF(AND(selection!$C$33&lt;&gt;"All 22 sites combined"),SUMIFS(datax!F:F,datax!A:A,selection!$C$33,datax!D:D,0,datax!E:E,1,datax!C:C,0,datax!B:B,$A56),SUMIFS(datax!F:F,datax!D:D,0,datax!E:E,1,datax!C:C,0,datax!B:B,$A56,datax!A:A,"&lt;&gt;Other"))))</f>
        <v>5996</v>
      </c>
      <c r="K56" s="152">
        <f>IF(J56=0,"",IFERROR(J56/$AB56*100,""))</f>
        <v>21.550515760342162</v>
      </c>
      <c r="L56" s="153"/>
      <c r="M56" s="155">
        <f>IF(AND(selection!$C$33="All 22 sites combined"),SUMIFS(datax!F:F,datax!D:D,0,datax!E:E,0,datax!C:C,1,datax!B:B,$A56,datax!A:A,"&lt;&gt;Other"),IF(AND(selection!$C$33&lt;&gt;"All 22 sites combined"),SUMIFS(datax!F:F,datax!A:A,selection!$C$33,datax!D:D,0,datax!E:E,0,datax!C:C,1,datax!B:B,$A56),IF(AND(selection!$C$33&lt;&gt;"All 22 sites combined"),SUMIFS(datax!F:F,datax!A:A,selection!$C$33,datax!D:D,0,datax!E:E,0,datax!C:C,1,datax!B:B,$A56),SUMIFS(datax!F:F,datax!D:D,0,datax!E:E,0,datax!C:C,1,datax!B:B,$A56,datax!A:A,"&lt;&gt;Other"))))</f>
        <v>2437</v>
      </c>
      <c r="N56" s="152">
        <f>IF(M56=0,"",IFERROR(M56/$AB56*100,""))</f>
        <v>8.7589404449556127</v>
      </c>
      <c r="O56" s="153"/>
      <c r="P56" s="155">
        <f>IF(AND(selection!$C$33="All 22 sites combined"),SUMIFS(datax!F:F,datax!D:D,1,datax!E:E,0,datax!C:C,1,datax!B:B,$A56,datax!A:A,"&lt;&gt;Other"),IF(AND(selection!$C$33&lt;&gt;"All 22 sites combined"),SUMIFS(datax!F:F,datax!A:A,selection!$C$33,datax!D:D,1,datax!E:E,0,datax!C:C,1,datax!B:B,$A56),IF(AND(selection!$C$33&lt;&gt;"All 22 sites combined"),SUMIFS(datax!F:F,datax!A:A,selection!$C$33,datax!D:D,1,datax!E:E,0,datax!C:C,1,datax!B:B,$A56),SUMIFS(datax!F:F,datax!D:D,1,datax!E:E,0,datax!C:C,1,datax!B:B,$A56,datax!A:A,"&lt;&gt;Other"))))</f>
        <v>1578</v>
      </c>
      <c r="Q56" s="152">
        <f>IF(P56=0,"",IFERROR(P56/$AB56*100,""))</f>
        <v>5.6715666894296088</v>
      </c>
      <c r="R56" s="153"/>
      <c r="S56" s="155">
        <f>IF(AND(selection!$C$33="All 22 sites combined"),SUMIFS(datax!F:F,datax!D:D,1,datax!E:E,1,datax!C:C,0,datax!B:B,$A56,datax!A:A,"&lt;&gt;Other"),IF(AND(selection!$C$33&lt;&gt;"All 22 sites combined"),SUMIFS(datax!F:F,datax!A:A,selection!$C$33,datax!D:D,1,datax!E:E,1,datax!C:C,0,datax!B:B,$A56),IF(AND(selection!$C$33&lt;&gt;"All 22 sites combined"),SUMIFS(datax!F:F,datax!A:A,selection!$C$33,datax!D:D,1,datax!E:E,1,datax!C:C,0,datax!B:B,$A56),SUMIFS(datax!F:F,datax!D:D,1,datax!E:E,1,datax!C:C,0,datax!B:B,$A56,datax!A:A,"&lt;&gt;Other"))))</f>
        <v>2035</v>
      </c>
      <c r="T56" s="152">
        <f>IF(S56=0,"",IFERROR(S56/$AB56*100,""))</f>
        <v>7.3140926571541529</v>
      </c>
      <c r="U56" s="153"/>
      <c r="V56" s="155">
        <f>IF(AND(selection!$C$33="All 22 sites combined"),SUMIFS(datax!F:F,datax!D:D,0,datax!E:E,1,datax!C:C,1,datax!B:B,$A56,datax!A:A,"&lt;&gt;Other"),IF(AND(selection!$C$33&lt;&gt;"All 22 sites combined"),SUMIFS(datax!F:F,datax!A:A,selection!$C$33,datax!D:D,0,datax!E:E,1,datax!C:C,1,datax!B:B,$A56),IF(AND(selection!$C$33&lt;&gt;"All 22 sites combined"),SUMIFS(datax!F:F,datax!A:A,selection!$C$33,datax!D:D,0,datax!E:E,1,datax!C:C,1,datax!B:B,$A56),SUMIFS(datax!F:F,datax!D:D,0,datax!E:E,1,datax!C:C,1,datax!B:B,$A56,datax!A:A,"&lt;&gt;Other"))))</f>
        <v>2305</v>
      </c>
      <c r="W56" s="152">
        <f>IF(V56=0,"",IFERROR(V56/$AB56*100,""))</f>
        <v>8.284512813140207</v>
      </c>
      <c r="X56" s="153"/>
      <c r="Y56" s="155">
        <f>IF(AND(selection!$C$33="All 22 sites combined"),SUMIFS(datax!F:F,datax!D:D,1,datax!E:E,1,datax!C:C,1,datax!B:B,$A56,datax!A:A,"&lt;&gt;Other"),IF(AND(selection!$C$33&lt;&gt;"All 22 sites combined"),SUMIFS(datax!F:F,datax!A:A,selection!$C$33,datax!D:D,1,datax!E:E,1,datax!C:C,1,datax!B:B,$A56),IF(AND(selection!$C$33&lt;&gt;"All 22 sites combined"),SUMIFS(datax!F:F,datax!A:A,selection!$C$33,datax!D:D,1,datax!E:E,1,datax!C:C,1,datax!B:B,$A56),SUMIFS(datax!F:F,datax!D:D,1,datax!E:E,1,datax!C:C,1,datax!B:B,$A56,datax!A:A,"&lt;&gt;Other"))))</f>
        <v>2308</v>
      </c>
      <c r="Z56" s="152">
        <f>IF(Y56=0,"",IFERROR(Y56/$AB56*100,""))</f>
        <v>8.2952952593178306</v>
      </c>
      <c r="AA56" s="153"/>
      <c r="AB56" s="262">
        <f>IF(AND(selection!$C$33="All 22 sites combined"),SUMIFS(datax!F:F,datax!B:B,$A56,datax!A:A,"&lt;&gt;Other"),IF(AND(selection!$C$33&lt;&gt;"All 22 sites combined"),SUMIFS(datax!F:F,datax!A:A,selection!$C$33,datax!B:B,$A56,datax!A:A,"&lt;&gt;Other"),IF(AND(selection!$C$33&lt;&gt;"All 22 sites combined"),SUMIFS(datax!F:F,datax!A:A,selection!$C$33,datax!B:B,$A56,datax!A:A,"&lt;&gt;Other"),SUMIFS(datax!F:F,datax!B:B,$A56,datax!A:A,"&lt;&gt;Other"))))</f>
        <v>27823</v>
      </c>
      <c r="AC56" s="48"/>
    </row>
    <row r="57" spans="1:29" s="36" customFormat="1" ht="24" customHeight="1" x14ac:dyDescent="0.3">
      <c r="A57" s="73"/>
      <c r="B57" s="274"/>
      <c r="C57" s="213"/>
      <c r="D57" s="156"/>
      <c r="E57" s="113">
        <f>IFERROR(IF(OR(E56="",D56=0),"",ROUND((2*D56+1.96^2-(1.96*SQRT((1.96^2+4*D56*(1-(E56/100))))))/(2*($AB56+(1.96^2))),3))*100,"")</f>
        <v>31.6</v>
      </c>
      <c r="F57" s="114">
        <f>IFERROR(IF(OR(E56="",D56=0),"",ROUND((2*D56+1.96^2+(1.96*SQRT((1.96^2+4*D56*(1-(E56/100))))))/(2*($AB56+(1.96^2))),3))*100,"")</f>
        <v>32.700000000000003</v>
      </c>
      <c r="G57" s="156"/>
      <c r="H57" s="113">
        <f>IFERROR(IF(OR(H56="",G56=0),"",ROUND((2*G56+1.96^2-(1.96*SQRT((1.96^2+4*G56*(1-(H56/100))))))/(2*($AB56+(1.96^2))),3))*100,"")</f>
        <v>7.7</v>
      </c>
      <c r="I57" s="113">
        <f>IFERROR(IF(OR(H56="",G56=0),"",ROUND((2*G56+1.96^2+(1.96*SQRT((1.96^2+4*G56*(1-(H56/100))))))/(2*($AB56+(1.96^2))),3))*100,"")</f>
        <v>8.3000000000000007</v>
      </c>
      <c r="J57" s="156"/>
      <c r="K57" s="113">
        <f>IFERROR(IF(OR(K56="",J56=0),"",ROUND((2*J56+1.96^2-(1.96*SQRT((1.96^2+4*J56*(1-(K56/100))))))/(2*($AB56+(1.96^2))),3))*100,"")</f>
        <v>21.099999999999998</v>
      </c>
      <c r="L57" s="114">
        <f>IFERROR(IF(OR(K56="",J56=0),"",ROUND((2*J56+1.96^2+(1.96*SQRT((1.96^2+4*J56*(1-(K56/100))))))/(2*($AB56+(1.96^2))),3))*100,"")</f>
        <v>22</v>
      </c>
      <c r="M57" s="156"/>
      <c r="N57" s="113">
        <f>IFERROR(IF(OR(N56="",M56=0),"",ROUND((2*M56+1.96^2-(1.96*SQRT((1.96^2+4*M56*(1-(N56/100))))))/(2*($AB56+(1.96^2))),3))*100,"")</f>
        <v>8.4</v>
      </c>
      <c r="O57" s="113">
        <f>IFERROR(IF(OR(N56="",M56=0),"",ROUND((2*M56+1.96^2+(1.96*SQRT((1.96^2+4*M56*(1-(N56/100))))))/(2*($AB56+(1.96^2))),3))*100,"")</f>
        <v>9.1</v>
      </c>
      <c r="P57" s="156"/>
      <c r="Q57" s="113">
        <f>IFERROR(IF(OR(Q56="",P56=0),"",ROUND((2*P56+1.96^2-(1.96*SQRT((1.96^2+4*P56*(1-(Q56/100))))))/(2*($AB56+(1.96^2))),3))*100,"")</f>
        <v>5.4</v>
      </c>
      <c r="R57" s="114">
        <f>IFERROR(IF(OR(Q56="",P56=0),"",ROUND((2*P56+1.96^2+(1.96*SQRT((1.96^2+4*P56*(1-(Q56/100))))))/(2*($AB56+(1.96^2))),3))*100,"")</f>
        <v>5.8999999999999995</v>
      </c>
      <c r="S57" s="156"/>
      <c r="T57" s="113">
        <f>IFERROR(IF(OR(T56="",S56=0),"",ROUND((2*S56+1.96^2-(1.96*SQRT((1.96^2+4*S56*(1-(T56/100))))))/(2*($AB56+(1.96^2))),3))*100,"")</f>
        <v>7.0000000000000009</v>
      </c>
      <c r="U57" s="113">
        <f>IFERROR(IF(OR(T56="",S56=0),"",ROUND((2*S56+1.96^2+(1.96*SQRT((1.96^2+4*S56*(1-(T56/100))))))/(2*($AB56+(1.96^2))),3))*100,"")</f>
        <v>7.6</v>
      </c>
      <c r="V57" s="156"/>
      <c r="W57" s="113">
        <f>IFERROR(IF(OR(W56="",V56=0),"",ROUND((2*V56+1.96^2-(1.96*SQRT((1.96^2+4*V56*(1-(W56/100))))))/(2*($AB56+(1.96^2))),3))*100,"")</f>
        <v>8</v>
      </c>
      <c r="X57" s="114">
        <f>IFERROR(IF(OR(W56="",V56=0),"",ROUND((2*V56+1.96^2+(1.96*SQRT((1.96^2+4*V56*(1-(W56/100))))))/(2*($AB56+(1.96^2))),3))*100,"")</f>
        <v>8.6</v>
      </c>
      <c r="Y57" s="156"/>
      <c r="Z57" s="113">
        <f>IFERROR(IF(OR(Z56="",Y56=0),"",ROUND((2*Y56+1.96^2-(1.96*SQRT((1.96^2+4*Y56*(1-(Z56/100))))))/(2*($AB56+(1.96^2))),3))*100,"")</f>
        <v>8</v>
      </c>
      <c r="AA57" s="113">
        <f>IFERROR(IF(OR(Z56="",Y56=0),"",ROUND((2*Y56+1.96^2+(1.96*SQRT((1.96^2+4*Y56*(1-(Z56/100))))))/(2*($AB56+(1.96^2))),3))*100,"")</f>
        <v>8.6</v>
      </c>
      <c r="AB57" s="258"/>
    </row>
    <row r="58" spans="1:29" s="36" customFormat="1" ht="24" customHeight="1" x14ac:dyDescent="0.3">
      <c r="A58" s="73" t="s">
        <v>304</v>
      </c>
      <c r="B58" s="275" t="s">
        <v>206</v>
      </c>
      <c r="C58" s="211" t="s">
        <v>209</v>
      </c>
      <c r="D58" s="155">
        <f>IF(AND(selection!$C$33="All 22 sites combined"),SUMIFS(datax!F:F,datax!D:D,0,datax!E:E,0,datax!C:C,0,datax!B:B,$A58,datax!A:A,"&lt;&gt;Other"),IF(AND(selection!$C$33&lt;&gt;"All 22 sites combined"),SUMIFS(datax!F:F,datax!A:A,selection!$C$33,datax!D:D,0,datax!E:E,0,datax!C:C,0,datax!B:B,$A58),IF(AND(selection!$C$33&lt;&gt;"All 22 sites combined"),SUMIFS(datax!F:F,datax!A:A,selection!$C$33,datax!D:D,0,datax!E:E,0,datax!C:C,0,datax!B:B,$A58),SUMIFS(datax!F:F,datax!D:D,0,datax!E:E,0,datax!C:C,0,datax!B:B,$A58,datax!A:A,"&lt;&gt;Other"))))</f>
        <v>10821</v>
      </c>
      <c r="E58" s="152">
        <f>IF(D58=0,"",IFERROR(D58/$AB58*100,""))</f>
        <v>32.842661163044795</v>
      </c>
      <c r="F58" s="153"/>
      <c r="G58" s="155">
        <f>IF(AND(selection!$C$33="All 22 sites combined"),SUMIFS(datax!F:F,datax!D:D,1,datax!E:E,0,datax!C:C,0,datax!B:B,$A58,datax!A:A,"&lt;&gt;Other"),IF(AND(selection!$C$33&lt;&gt;"All 22 sites combined"),SUMIFS(datax!F:F,datax!A:A,selection!$C$33,datax!D:D,1,datax!E:E,0,datax!C:C,0,datax!B:B,$A58),IF(AND(selection!$C$33&lt;&gt;"All 22 sites combined"),SUMIFS(datax!F:F,datax!A:A,selection!$C$33,datax!D:D,1,datax!E:E,0,datax!C:C,0,datax!B:B,$A58),SUMIFS(datax!F:F,datax!D:D,1,datax!E:E,0,datax!C:C,0,datax!B:B,$A58,datax!A:A,"&lt;&gt;Other"))))</f>
        <v>2289</v>
      </c>
      <c r="H58" s="152">
        <f>IF(G58=0,"",IFERROR(G58/$AB58*100,""))</f>
        <v>6.9473109141677796</v>
      </c>
      <c r="I58" s="153"/>
      <c r="J58" s="155">
        <f>IF(AND(selection!$C$33="All 22 sites combined"),SUMIFS(datax!F:F,datax!D:D,0,datax!E:E,1,datax!C:C,0,datax!B:B,$A58,datax!A:A,"&lt;&gt;Other"),IF(AND(selection!$C$33&lt;&gt;"All 22 sites combined"),SUMIFS(datax!F:F,datax!A:A,selection!$C$33,datax!D:D,0,datax!E:E,1,datax!C:C,0,datax!B:B,$A58),IF(AND(selection!$C$33&lt;&gt;"All 22 sites combined"),SUMIFS(datax!F:F,datax!A:A,selection!$C$33,datax!D:D,0,datax!E:E,1,datax!C:C,0,datax!B:B,$A58),SUMIFS(datax!F:F,datax!D:D,0,datax!E:E,1,datax!C:C,0,datax!B:B,$A58,datax!A:A,"&lt;&gt;Other"))))</f>
        <v>7049</v>
      </c>
      <c r="K58" s="152">
        <f>IF(J58=0,"",IFERROR(J58/$AB58*100,""))</f>
        <v>21.394318319776616</v>
      </c>
      <c r="L58" s="153"/>
      <c r="M58" s="155">
        <f>IF(AND(selection!$C$33="All 22 sites combined"),SUMIFS(datax!F:F,datax!D:D,0,datax!E:E,0,datax!C:C,1,datax!B:B,$A58,datax!A:A,"&lt;&gt;Other"),IF(AND(selection!$C$33&lt;&gt;"All 22 sites combined"),SUMIFS(datax!F:F,datax!A:A,selection!$C$33,datax!D:D,0,datax!E:E,0,datax!C:C,1,datax!B:B,$A58),IF(AND(selection!$C$33&lt;&gt;"All 22 sites combined"),SUMIFS(datax!F:F,datax!A:A,selection!$C$33,datax!D:D,0,datax!E:E,0,datax!C:C,1,datax!B:B,$A58),SUMIFS(datax!F:F,datax!D:D,0,datax!E:E,0,datax!C:C,1,datax!B:B,$A58,datax!A:A,"&lt;&gt;Other"))))</f>
        <v>3076</v>
      </c>
      <c r="N58" s="152">
        <f>IF(M58=0,"",IFERROR(M58/$AB58*100,""))</f>
        <v>9.3359232730362987</v>
      </c>
      <c r="O58" s="153"/>
      <c r="P58" s="155">
        <f>IF(AND(selection!$C$33="All 22 sites combined"),SUMIFS(datax!F:F,datax!D:D,1,datax!E:E,0,datax!C:C,1,datax!B:B,$A58,datax!A:A,"&lt;&gt;Other"),IF(AND(selection!$C$33&lt;&gt;"All 22 sites combined"),SUMIFS(datax!F:F,datax!A:A,selection!$C$33,datax!D:D,1,datax!E:E,0,datax!C:C,1,datax!B:B,$A58),IF(AND(selection!$C$33&lt;&gt;"All 22 sites combined"),SUMIFS(datax!F:F,datax!A:A,selection!$C$33,datax!D:D,1,datax!E:E,0,datax!C:C,1,datax!B:B,$A58),SUMIFS(datax!F:F,datax!D:D,1,datax!E:E,0,datax!C:C,1,datax!B:B,$A58,datax!A:A,"&lt;&gt;Other"))))</f>
        <v>2038</v>
      </c>
      <c r="Q58" s="152">
        <f>IF(P58=0,"",IFERROR(P58/$AB58*100,""))</f>
        <v>6.1855044312249605</v>
      </c>
      <c r="R58" s="153"/>
      <c r="S58" s="155">
        <f>IF(AND(selection!$C$33="All 22 sites combined"),SUMIFS(datax!F:F,datax!D:D,1,datax!E:E,1,datax!C:C,0,datax!B:B,$A58,datax!A:A,"&lt;&gt;Other"),IF(AND(selection!$C$33&lt;&gt;"All 22 sites combined"),SUMIFS(datax!F:F,datax!A:A,selection!$C$33,datax!D:D,1,datax!E:E,1,datax!C:C,0,datax!B:B,$A58),IF(AND(selection!$C$33&lt;&gt;"All 22 sites combined"),SUMIFS(datax!F:F,datax!A:A,selection!$C$33,datax!D:D,1,datax!E:E,1,datax!C:C,0,datax!B:B,$A58),SUMIFS(datax!F:F,datax!D:D,1,datax!E:E,1,datax!C:C,0,datax!B:B,$A58,datax!A:A,"&lt;&gt;Other"))))</f>
        <v>2522</v>
      </c>
      <c r="T58" s="152">
        <f>IF(S58=0,"",IFERROR(S58/$AB58*100,""))</f>
        <v>7.6544858565011529</v>
      </c>
      <c r="U58" s="153"/>
      <c r="V58" s="155">
        <f>IF(AND(selection!$C$33="All 22 sites combined"),SUMIFS(datax!F:F,datax!D:D,0,datax!E:E,1,datax!C:C,1,datax!B:B,$A58,datax!A:A,"&lt;&gt;Other"),IF(AND(selection!$C$33&lt;&gt;"All 22 sites combined"),SUMIFS(datax!F:F,datax!A:A,selection!$C$33,datax!D:D,0,datax!E:E,1,datax!C:C,1,datax!B:B,$A58),IF(AND(selection!$C$33&lt;&gt;"All 22 sites combined"),SUMIFS(datax!F:F,datax!A:A,selection!$C$33,datax!D:D,0,datax!E:E,1,datax!C:C,1,datax!B:B,$A58),SUMIFS(datax!F:F,datax!D:D,0,datax!E:E,1,datax!C:C,1,datax!B:B,$A58,datax!A:A,"&lt;&gt;Other"))))</f>
        <v>2685</v>
      </c>
      <c r="W58" s="152">
        <f>IF(V58=0,"",IFERROR(V58/$AB58*100,""))</f>
        <v>8.1492048075755736</v>
      </c>
      <c r="X58" s="153"/>
      <c r="Y58" s="155">
        <f>IF(AND(selection!$C$33="All 22 sites combined"),SUMIFS(datax!F:F,datax!D:D,1,datax!E:E,1,datax!C:C,1,datax!B:B,$A58,datax!A:A,"&lt;&gt;Other"),IF(AND(selection!$C$33&lt;&gt;"All 22 sites combined"),SUMIFS(datax!F:F,datax!A:A,selection!$C$33,datax!D:D,1,datax!E:E,1,datax!C:C,1,datax!B:B,$A58),IF(AND(selection!$C$33&lt;&gt;"All 22 sites combined"),SUMIFS(datax!F:F,datax!A:A,selection!$C$33,datax!D:D,1,datax!E:E,1,datax!C:C,1,datax!B:B,$A58),SUMIFS(datax!F:F,datax!D:D,1,datax!E:E,1,datax!C:C,1,datax!B:B,$A58,datax!A:A,"&lt;&gt;Other"))))</f>
        <v>2468</v>
      </c>
      <c r="Z58" s="152">
        <f>IF(Y58=0,"",IFERROR(Y58/$AB58*100,""))</f>
        <v>7.4905912346728183</v>
      </c>
      <c r="AA58" s="153"/>
      <c r="AB58" s="261">
        <f>IF(AND(selection!$C$33="All 22 sites combined"),SUMIFS(datax!F:F,datax!B:B,$A58,datax!A:A,"&lt;&gt;Other"),IF(AND(selection!$C$33&lt;&gt;"All 22 sites combined"),SUMIFS(datax!F:F,datax!A:A,selection!$C$33,datax!B:B,$A58,datax!A:A,"&lt;&gt;Other"),IF(AND(selection!$C$33&lt;&gt;"All 22 sites combined"),SUMIFS(datax!F:F,datax!A:A,selection!$C$33,datax!B:B,$A58,datax!A:A,"&lt;&gt;Other"),SUMIFS(datax!F:F,datax!B:B,$A58,datax!A:A,"&lt;&gt;Other"))))</f>
        <v>32948</v>
      </c>
      <c r="AC58" s="48"/>
    </row>
    <row r="59" spans="1:29" s="36" customFormat="1" ht="35.25" customHeight="1" x14ac:dyDescent="0.3">
      <c r="A59" s="73"/>
      <c r="B59" s="274"/>
      <c r="C59" s="213"/>
      <c r="D59" s="156"/>
      <c r="E59" s="113">
        <f>IFERROR(IF(OR(E58="",D58=0),"",ROUND((2*D58+1.96^2-(1.96*SQRT((1.96^2+4*D58*(1-(E58/100))))))/(2*($AB58+(1.96^2))),3))*100,"")</f>
        <v>32.300000000000004</v>
      </c>
      <c r="F59" s="114">
        <f>IFERROR(IF(OR(E58="",D58=0),"",ROUND((2*D58+1.96^2+(1.96*SQRT((1.96^2+4*D58*(1-(E58/100))))))/(2*($AB58+(1.96^2))),3))*100,"")</f>
        <v>33.4</v>
      </c>
      <c r="G59" s="156"/>
      <c r="H59" s="113">
        <f>IFERROR(IF(OR(H58="",G58=0),"",ROUND((2*G58+1.96^2-(1.96*SQRT((1.96^2+4*G58*(1-(H58/100))))))/(2*($AB58+(1.96^2))),3))*100,"")</f>
        <v>6.7</v>
      </c>
      <c r="I59" s="113">
        <f>IFERROR(IF(OR(H58="",G58=0),"",ROUND((2*G58+1.96^2+(1.96*SQRT((1.96^2+4*G58*(1-(H58/100))))))/(2*($AB58+(1.96^2))),3))*100,"")</f>
        <v>7.1999999999999993</v>
      </c>
      <c r="J59" s="156"/>
      <c r="K59" s="113">
        <f>IFERROR(IF(OR(K58="",J58=0),"",ROUND((2*J58+1.96^2-(1.96*SQRT((1.96^2+4*J58*(1-(K58/100))))))/(2*($AB58+(1.96^2))),3))*100,"")</f>
        <v>21</v>
      </c>
      <c r="L59" s="114">
        <f>IFERROR(IF(OR(K58="",J58=0),"",ROUND((2*J58+1.96^2+(1.96*SQRT((1.96^2+4*J58*(1-(K58/100))))))/(2*($AB58+(1.96^2))),3))*100,"")</f>
        <v>21.8</v>
      </c>
      <c r="M59" s="156"/>
      <c r="N59" s="113">
        <f>IFERROR(IF(OR(N58="",M58=0),"",ROUND((2*M58+1.96^2-(1.96*SQRT((1.96^2+4*M58*(1-(N58/100))))))/(2*($AB58+(1.96^2))),3))*100,"")</f>
        <v>9</v>
      </c>
      <c r="O59" s="113">
        <f>IFERROR(IF(OR(N58="",M58=0),"",ROUND((2*M58+1.96^2+(1.96*SQRT((1.96^2+4*M58*(1-(N58/100))))))/(2*($AB58+(1.96^2))),3))*100,"")</f>
        <v>9.7000000000000011</v>
      </c>
      <c r="P59" s="156"/>
      <c r="Q59" s="113">
        <f>IFERROR(IF(OR(Q58="",P58=0),"",ROUND((2*P58+1.96^2-(1.96*SQRT((1.96^2+4*P58*(1-(Q58/100))))))/(2*($AB58+(1.96^2))),3))*100,"")</f>
        <v>5.8999999999999995</v>
      </c>
      <c r="R59" s="114">
        <f>IFERROR(IF(OR(Q58="",P58=0),"",ROUND((2*P58+1.96^2+(1.96*SQRT((1.96^2+4*P58*(1-(Q58/100))))))/(2*($AB58+(1.96^2))),3))*100,"")</f>
        <v>6.5</v>
      </c>
      <c r="S59" s="156"/>
      <c r="T59" s="113">
        <f>IFERROR(IF(OR(T58="",S58=0),"",ROUND((2*S58+1.96^2-(1.96*SQRT((1.96^2+4*S58*(1-(T58/100))))))/(2*($AB58+(1.96^2))),3))*100,"")</f>
        <v>7.3999999999999995</v>
      </c>
      <c r="U59" s="113">
        <f>IFERROR(IF(OR(T58="",S58=0),"",ROUND((2*S58+1.96^2+(1.96*SQRT((1.96^2+4*S58*(1-(T58/100))))))/(2*($AB58+(1.96^2))),3))*100,"")</f>
        <v>7.9</v>
      </c>
      <c r="V59" s="156"/>
      <c r="W59" s="113">
        <f>IFERROR(IF(OR(W58="",V58=0),"",ROUND((2*V58+1.96^2-(1.96*SQRT((1.96^2+4*V58*(1-(W58/100))))))/(2*($AB58+(1.96^2))),3))*100,"")</f>
        <v>7.9</v>
      </c>
      <c r="X59" s="114">
        <f>IFERROR(IF(OR(W58="",V58=0),"",ROUND((2*V58+1.96^2+(1.96*SQRT((1.96^2+4*V58*(1-(W58/100))))))/(2*($AB58+(1.96^2))),3))*100,"")</f>
        <v>8.4</v>
      </c>
      <c r="Y59" s="156"/>
      <c r="Z59" s="113">
        <f>IFERROR(IF(OR(Z58="",Y58=0),"",ROUND((2*Y58+1.96^2-(1.96*SQRT((1.96^2+4*Y58*(1-(Z58/100))))))/(2*($AB58+(1.96^2))),3))*100,"")</f>
        <v>7.1999999999999993</v>
      </c>
      <c r="AA59" s="113">
        <f>IFERROR(IF(OR(Z58="",Y58=0),"",ROUND((2*Y58+1.96^2+(1.96*SQRT((1.96^2+4*Y58*(1-(Z58/100))))))/(2*($AB58+(1.96^2))),3))*100,"")</f>
        <v>7.8</v>
      </c>
      <c r="AB59" s="258"/>
    </row>
    <row r="60" spans="1:29" s="36" customFormat="1" ht="24" customHeight="1" x14ac:dyDescent="0.3">
      <c r="A60" s="73" t="s">
        <v>219</v>
      </c>
      <c r="B60" s="276" t="s">
        <v>202</v>
      </c>
      <c r="C60" s="266" t="s">
        <v>178</v>
      </c>
      <c r="D60" s="268">
        <f>IF(AND(selection!$C$33="All 22 sites combined"),SUMIFS(datax!F:F,datax!D:D,0,datax!E:E,0,datax!C:C,0,datax!B:B,$A60,datax!A:A,"&lt;&gt;Other"),IF(AND(selection!$C$33&lt;&gt;"All 22 sites combined"),SUMIFS(datax!F:F,datax!A:A,selection!$C$33,datax!D:D,0,datax!E:E,0,datax!C:C,0,datax!B:B,$A60),IF(AND(selection!$C$33&lt;&gt;"All 22 sites combined"),SUMIFS(datax!F:F,datax!A:A,selection!$C$33,datax!D:D,0,datax!E:E,0,datax!C:C,0,datax!B:B,$A60),SUMIFS(datax!F:F,datax!D:D,0,datax!E:E,0,datax!C:C,0,datax!B:B,$A60,datax!A:A,"&lt;&gt;Other"))))</f>
        <v>14915</v>
      </c>
      <c r="E60" s="269">
        <f>IF(D60=0,"",IFERROR(D60/$AB60*100,""))</f>
        <v>32.866177475154799</v>
      </c>
      <c r="F60" s="270"/>
      <c r="G60" s="268">
        <f>IF(AND(selection!$C$33="All 22 sites combined"),SUMIFS(datax!F:F,datax!D:D,1,datax!E:E,0,datax!C:C,0,datax!B:B,$A60,datax!A:A,"&lt;&gt;Other"),IF(AND(selection!$C$33&lt;&gt;"All 22 sites combined"),SUMIFS(datax!F:F,datax!A:A,selection!$C$33,datax!D:D,1,datax!E:E,0,datax!C:C,0,datax!B:B,$A60),IF(AND(selection!$C$33&lt;&gt;"All 22 sites combined"),SUMIFS(datax!F:F,datax!A:A,selection!$C$33,datax!D:D,1,datax!E:E,0,datax!C:C,0,datax!B:B,$A60),SUMIFS(datax!F:F,datax!D:D,1,datax!E:E,0,datax!C:C,0,datax!B:B,$A60,datax!A:A,"&lt;&gt;Other"))))</f>
        <v>3211</v>
      </c>
      <c r="H60" s="269">
        <f>IF(G60=0,"",IFERROR(G60/$AB60*100,""))</f>
        <v>7.0756483991097605</v>
      </c>
      <c r="I60" s="270"/>
      <c r="J60" s="268">
        <f>IF(AND(selection!$C$33="All 22 sites combined"),SUMIFS(datax!F:F,datax!D:D,0,datax!E:E,1,datax!C:C,0,datax!B:B,$A60,datax!A:A,"&lt;&gt;Other"),IF(AND(selection!$C$33&lt;&gt;"All 22 sites combined"),SUMIFS(datax!F:F,datax!A:A,selection!$C$33,datax!D:D,0,datax!E:E,1,datax!C:C,0,datax!B:B,$A60),IF(AND(selection!$C$33&lt;&gt;"All 22 sites combined"),SUMIFS(datax!F:F,datax!A:A,selection!$C$33,datax!D:D,0,datax!E:E,1,datax!C:C,0,datax!B:B,$A60),SUMIFS(datax!F:F,datax!D:D,0,datax!E:E,1,datax!C:C,0,datax!B:B,$A60,datax!A:A,"&lt;&gt;Other"))))</f>
        <v>9784</v>
      </c>
      <c r="K60" s="269">
        <f>IF(J60=0,"",IFERROR(J60/$AB60*100,""))</f>
        <v>21.559683568013043</v>
      </c>
      <c r="L60" s="270"/>
      <c r="M60" s="268">
        <f>IF(AND(selection!$C$33="All 22 sites combined"),SUMIFS(datax!F:F,datax!D:D,0,datax!E:E,0,datax!C:C,1,datax!B:B,$A60,datax!A:A,"&lt;&gt;Other"),IF(AND(selection!$C$33&lt;&gt;"All 22 sites combined"),SUMIFS(datax!F:F,datax!A:A,selection!$C$33,datax!D:D,0,datax!E:E,0,datax!C:C,1,datax!B:B,$A60),IF(AND(selection!$C$33&lt;&gt;"All 22 sites combined"),SUMIFS(datax!F:F,datax!A:A,selection!$C$33,datax!D:D,0,datax!E:E,0,datax!C:C,1,datax!B:B,$A60),SUMIFS(datax!F:F,datax!D:D,0,datax!E:E,0,datax!C:C,1,datax!B:B,$A60,datax!A:A,"&lt;&gt;Other"))))</f>
        <v>4851</v>
      </c>
      <c r="N60" s="269">
        <f>IF(M60=0,"",IFERROR(M60/$AB60*100,""))</f>
        <v>10.689495603887089</v>
      </c>
      <c r="O60" s="270"/>
      <c r="P60" s="268">
        <f>IF(AND(selection!$C$33="All 22 sites combined"),SUMIFS(datax!F:F,datax!D:D,1,datax!E:E,0,datax!C:C,1,datax!B:B,$A60,datax!A:A,"&lt;&gt;Other"),IF(AND(selection!$C$33&lt;&gt;"All 22 sites combined"),SUMIFS(datax!F:F,datax!A:A,selection!$C$33,datax!D:D,1,datax!E:E,0,datax!C:C,1,datax!B:B,$A60),IF(AND(selection!$C$33&lt;&gt;"All 22 sites combined"),SUMIFS(datax!F:F,datax!A:A,selection!$C$33,datax!D:D,1,datax!E:E,0,datax!C:C,1,datax!B:B,$A60),SUMIFS(datax!F:F,datax!D:D,1,datax!E:E,0,datax!C:C,1,datax!B:B,$A60,datax!A:A,"&lt;&gt;Other"))))</f>
        <v>2396</v>
      </c>
      <c r="Q60" s="269">
        <f>IF(P60=0,"",IFERROR(P60/$AB60*100,""))</f>
        <v>5.2797426235649283</v>
      </c>
      <c r="R60" s="270"/>
      <c r="S60" s="268">
        <f>IF(AND(selection!$C$33="All 22 sites combined"),SUMIFS(datax!F:F,datax!D:D,1,datax!E:E,1,datax!C:C,0,datax!B:B,$A60,datax!A:A,"&lt;&gt;Other"),IF(AND(selection!$C$33&lt;&gt;"All 22 sites combined"),SUMIFS(datax!F:F,datax!A:A,selection!$C$33,datax!D:D,1,datax!E:E,1,datax!C:C,0,datax!B:B,$A60),IF(AND(selection!$C$33&lt;&gt;"All 22 sites combined"),SUMIFS(datax!F:F,datax!A:A,selection!$C$33,datax!D:D,1,datax!E:E,1,datax!C:C,0,datax!B:B,$A60),SUMIFS(datax!F:F,datax!D:D,1,datax!E:E,1,datax!C:C,0,datax!B:B,$A60,datax!A:A,"&lt;&gt;Other"))))</f>
        <v>3473</v>
      </c>
      <c r="T60" s="269">
        <f>IF(S60=0,"",IFERROR(S60/$AB60*100,""))</f>
        <v>7.6529825257266264</v>
      </c>
      <c r="U60" s="270"/>
      <c r="V60" s="268">
        <f>IF(AND(selection!$C$33="All 22 sites combined"),SUMIFS(datax!F:F,datax!D:D,0,datax!E:E,1,datax!C:C,1,datax!B:B,$A60,datax!A:A,"&lt;&gt;Other"),IF(AND(selection!$C$33&lt;&gt;"All 22 sites combined"),SUMIFS(datax!F:F,datax!A:A,selection!$C$33,datax!D:D,0,datax!E:E,1,datax!C:C,1,datax!B:B,$A60),IF(AND(selection!$C$33&lt;&gt;"All 22 sites combined"),SUMIFS(datax!F:F,datax!A:A,selection!$C$33,datax!D:D,0,datax!E:E,1,datax!C:C,1,datax!B:B,$A60),SUMIFS(datax!F:F,datax!D:D,0,datax!E:E,1,datax!C:C,1,datax!B:B,$A60,datax!A:A,"&lt;&gt;Other"))))</f>
        <v>3850</v>
      </c>
      <c r="W60" s="269">
        <f>IF(V60=0,"",IFERROR(V60/$AB60*100,""))</f>
        <v>8.4837266697516576</v>
      </c>
      <c r="X60" s="270"/>
      <c r="Y60" s="268">
        <f>IF(AND(selection!$C$33="All 22 sites combined"),SUMIFS(datax!F:F,datax!D:D,1,datax!E:E,1,datax!C:C,1,datax!B:B,$A60,datax!A:A,"&lt;&gt;Other"),IF(AND(selection!$C$33&lt;&gt;"All 22 sites combined"),SUMIFS(datax!F:F,datax!A:A,selection!$C$33,datax!D:D,1,datax!E:E,1,datax!C:C,1,datax!B:B,$A60),IF(AND(selection!$C$33&lt;&gt;"All 22 sites combined"),SUMIFS(datax!F:F,datax!A:A,selection!$C$33,datax!D:D,1,datax!E:E,1,datax!C:C,1,datax!B:B,$A60),SUMIFS(datax!F:F,datax!D:D,1,datax!E:E,1,datax!C:C,1,datax!B:B,$A60,datax!A:A,"&lt;&gt;Other"))))</f>
        <v>2901</v>
      </c>
      <c r="Z60" s="269">
        <f>IF(Y60=0,"",IFERROR(Y60/$AB60*100,""))</f>
        <v>6.3925431347920929</v>
      </c>
      <c r="AA60" s="269"/>
      <c r="AB60" s="262">
        <f>IF(AND(selection!$C$33="All 22 sites combined"),SUMIFS(datax!F:F,datax!B:B,$A60,datax!A:A,"&lt;&gt;Other"),IF(AND(selection!$C$33&lt;&gt;"All 22 sites combined"),SUMIFS(datax!F:F,datax!A:A,selection!$C$33,datax!B:B,$A60,datax!A:A,"&lt;&gt;Other"),IF(AND(selection!$C$33&lt;&gt;"All 22 sites combined"),SUMIFS(datax!F:F,datax!A:A,selection!$C$33,datax!B:B,$A60,datax!A:A,"&lt;&gt;Other"),SUMIFS(datax!F:F,datax!B:B,$A60,datax!A:A,"&lt;&gt;Other"))))</f>
        <v>45381</v>
      </c>
      <c r="AC60" s="48"/>
    </row>
    <row r="61" spans="1:29" s="36" customFormat="1" ht="24" customHeight="1" x14ac:dyDescent="0.3">
      <c r="A61" s="73"/>
      <c r="B61" s="274"/>
      <c r="C61" s="267"/>
      <c r="D61" s="156"/>
      <c r="E61" s="110">
        <f>IFERROR(IF(OR(E60="",D60=0),"",ROUND((2*D60+1.96^2-(1.96*SQRT((1.96^2+4*D60*(1-(E60/100))))))/(2*($AB60+(1.96^2))),3))*100,"")</f>
        <v>32.4</v>
      </c>
      <c r="F61" s="111">
        <f>IFERROR(IF(OR(E60="",D60=0),"",ROUND((2*D60+1.96^2+(1.96*SQRT((1.96^2+4*D60*(1-(E60/100))))))/(2*($AB60+(1.96^2))),3))*100,"")</f>
        <v>33.300000000000004</v>
      </c>
      <c r="G61" s="156"/>
      <c r="H61" s="110">
        <f>IFERROR(IF(OR(H60="",G60=0),"",ROUND((2*G60+1.96^2-(1.96*SQRT((1.96^2+4*G60*(1-(H60/100))))))/(2*($AB60+(1.96^2))),3))*100,"")</f>
        <v>6.8000000000000007</v>
      </c>
      <c r="I61" s="111">
        <f>IFERROR(IF(OR(H60="",G60=0),"",ROUND((2*G60+1.96^2+(1.96*SQRT((1.96^2+4*G60*(1-(H60/100))))))/(2*($AB60+(1.96^2))),3))*100,"")</f>
        <v>7.3</v>
      </c>
      <c r="J61" s="156"/>
      <c r="K61" s="110">
        <f>IFERROR(IF(OR(K60="",J60=0),"",ROUND((2*J60+1.96^2-(1.96*SQRT((1.96^2+4*J60*(1-(K60/100))))))/(2*($AB60+(1.96^2))),3))*100,"")</f>
        <v>21.2</v>
      </c>
      <c r="L61" s="111">
        <f>IFERROR(IF(OR(K60="",J60=0),"",ROUND((2*J60+1.96^2+(1.96*SQRT((1.96^2+4*J60*(1-(K60/100))))))/(2*($AB60+(1.96^2))),3))*100,"")</f>
        <v>21.9</v>
      </c>
      <c r="M61" s="156"/>
      <c r="N61" s="110">
        <f>IFERROR(IF(OR(N60="",M60=0),"",ROUND((2*M60+1.96^2-(1.96*SQRT((1.96^2+4*M60*(1-(N60/100))))))/(2*($AB60+(1.96^2))),3))*100,"")</f>
        <v>10.4</v>
      </c>
      <c r="O61" s="111">
        <f>IFERROR(IF(OR(N60="",M60=0),"",ROUND((2*M60+1.96^2+(1.96*SQRT((1.96^2+4*M60*(1-(N60/100))))))/(2*($AB60+(1.96^2))),3))*100,"")</f>
        <v>11</v>
      </c>
      <c r="P61" s="156"/>
      <c r="Q61" s="110">
        <f>IFERROR(IF(OR(Q60="",P60=0),"",ROUND((2*P60+1.96^2-(1.96*SQRT((1.96^2+4*P60*(1-(Q60/100))))))/(2*($AB60+(1.96^2))),3))*100,"")</f>
        <v>5.0999999999999996</v>
      </c>
      <c r="R61" s="111">
        <f>IFERROR(IF(OR(Q60="",P60=0),"",ROUND((2*P60+1.96^2+(1.96*SQRT((1.96^2+4*P60*(1-(Q60/100))))))/(2*($AB60+(1.96^2))),3))*100,"")</f>
        <v>5.5</v>
      </c>
      <c r="S61" s="156"/>
      <c r="T61" s="110">
        <f>IFERROR(IF(OR(T60="",S60=0),"",ROUND((2*S60+1.96^2-(1.96*SQRT((1.96^2+4*S60*(1-(T60/100))))))/(2*($AB60+(1.96^2))),3))*100,"")</f>
        <v>7.3999999999999995</v>
      </c>
      <c r="U61" s="111">
        <f>IFERROR(IF(OR(T60="",S60=0),"",ROUND((2*S60+1.96^2+(1.96*SQRT((1.96^2+4*S60*(1-(T60/100))))))/(2*($AB60+(1.96^2))),3))*100,"")</f>
        <v>7.9</v>
      </c>
      <c r="V61" s="156"/>
      <c r="W61" s="110">
        <f>IFERROR(IF(OR(W60="",V60=0),"",ROUND((2*V60+1.96^2-(1.96*SQRT((1.96^2+4*V60*(1-(W60/100))))))/(2*($AB60+(1.96^2))),3))*100,"")</f>
        <v>8.2000000000000011</v>
      </c>
      <c r="X61" s="111">
        <f>IFERROR(IF(OR(W60="",V60=0),"",ROUND((2*V60+1.96^2+(1.96*SQRT((1.96^2+4*V60*(1-(W60/100))))))/(2*($AB60+(1.96^2))),3))*100,"")</f>
        <v>8.6999999999999993</v>
      </c>
      <c r="Y61" s="156"/>
      <c r="Z61" s="110">
        <f>IFERROR(IF(OR(Z60="",Y60=0),"",ROUND((2*Y60+1.96^2-(1.96*SQRT((1.96^2+4*Y60*(1-(Z60/100))))))/(2*($AB60+(1.96^2))),3))*100,"")</f>
        <v>6.2</v>
      </c>
      <c r="AA61" s="110">
        <f>IFERROR(IF(OR(Z60="",Y60=0),"",ROUND((2*Y60+1.96^2+(1.96*SQRT((1.96^2+4*Y60*(1-(Z60/100))))))/(2*($AB60+(1.96^2))),3))*100,"")</f>
        <v>6.6000000000000005</v>
      </c>
      <c r="AB61" s="258"/>
    </row>
    <row r="62" spans="1:29" s="36" customFormat="1" ht="24" customHeight="1" x14ac:dyDescent="0.3">
      <c r="A62" s="73" t="s">
        <v>179</v>
      </c>
      <c r="B62" s="276" t="s">
        <v>199</v>
      </c>
      <c r="C62" s="271" t="s">
        <v>179</v>
      </c>
      <c r="D62" s="155">
        <f>IF(AND(selection!$C$33="All 22 sites combined"),SUMIFS(datax!F:F,datax!D:D,0,datax!E:E,0,datax!C:C,0,datax!B:B,$A62,datax!A:A,"&lt;&gt;Other"),IF(AND(selection!$C$33&lt;&gt;"All 22 sites combined"),SUMIFS(datax!F:F,datax!A:A,selection!$C$33,datax!D:D,0,datax!E:E,0,datax!C:C,0,datax!B:B,$A62),IF(AND(selection!$C$33&lt;&gt;"All 22 sites combined"),SUMIFS(datax!F:F,datax!A:A,selection!$C$33,datax!D:D,0,datax!E:E,0,datax!C:C,0,datax!B:B,$A62),SUMIFS(datax!F:F,datax!D:D,0,datax!E:E,0,datax!C:C,0,datax!B:B,$A62,datax!A:A,"&lt;&gt;Other"))))</f>
        <v>8796</v>
      </c>
      <c r="E62" s="152">
        <f>IF(D62=0,"",IFERROR(D62/$AB62*100,""))</f>
        <v>32.557278750416401</v>
      </c>
      <c r="F62" s="153"/>
      <c r="G62" s="155">
        <f>IF(AND(selection!$C$33="All 22 sites combined"),SUMIFS(datax!F:F,datax!D:D,1,datax!E:E,0,datax!C:C,0,datax!B:B,$A62,datax!A:A,"&lt;&gt;Other"),IF(AND(selection!$C$33&lt;&gt;"All 22 sites combined"),SUMIFS(datax!F:F,datax!A:A,selection!$C$33,datax!D:D,1,datax!E:E,0,datax!C:C,0,datax!B:B,$A62),IF(AND(selection!$C$33&lt;&gt;"All 22 sites combined"),SUMIFS(datax!F:F,datax!A:A,selection!$C$33,datax!D:D,1,datax!E:E,0,datax!C:C,0,datax!B:B,$A62),SUMIFS(datax!F:F,datax!D:D,1,datax!E:E,0,datax!C:C,0,datax!B:B,$A62,datax!A:A,"&lt;&gt;Other"))))</f>
        <v>1722</v>
      </c>
      <c r="H62" s="152">
        <f>IF(G62=0,"",IFERROR(G62/$AB62*100,""))</f>
        <v>6.3737646666913426</v>
      </c>
      <c r="I62" s="153"/>
      <c r="J62" s="155">
        <f>IF(AND(selection!$C$33="All 22 sites combined"),SUMIFS(datax!F:F,datax!D:D,0,datax!E:E,1,datax!C:C,0,datax!B:B,$A62,datax!A:A,"&lt;&gt;Other"),IF(AND(selection!$C$33&lt;&gt;"All 22 sites combined"),SUMIFS(datax!F:F,datax!A:A,selection!$C$33,datax!D:D,0,datax!E:E,1,datax!C:C,0,datax!B:B,$A62),IF(AND(selection!$C$33&lt;&gt;"All 22 sites combined"),SUMIFS(datax!F:F,datax!A:A,selection!$C$33,datax!D:D,0,datax!E:E,1,datax!C:C,0,datax!B:B,$A62),SUMIFS(datax!F:F,datax!D:D,0,datax!E:E,1,datax!C:C,0,datax!B:B,$A62,datax!A:A,"&lt;&gt;Other"))))</f>
        <v>5800</v>
      </c>
      <c r="K62" s="152">
        <f>IF(J62=0,"",IFERROR(J62/$AB62*100,""))</f>
        <v>21.467964614872116</v>
      </c>
      <c r="L62" s="153"/>
      <c r="M62" s="155">
        <f>IF(AND(selection!$C$33="All 22 sites combined"),SUMIFS(datax!F:F,datax!D:D,0,datax!E:E,0,datax!C:C,1,datax!B:B,$A62,datax!A:A,"&lt;&gt;Other"),IF(AND(selection!$C$33&lt;&gt;"All 22 sites combined"),SUMIFS(datax!F:F,datax!A:A,selection!$C$33,datax!D:D,0,datax!E:E,0,datax!C:C,1,datax!B:B,$A62),IF(AND(selection!$C$33&lt;&gt;"All 22 sites combined"),SUMIFS(datax!F:F,datax!A:A,selection!$C$33,datax!D:D,0,datax!E:E,0,datax!C:C,1,datax!B:B,$A62),SUMIFS(datax!F:F,datax!D:D,0,datax!E:E,0,datax!C:C,1,datax!B:B,$A62,datax!A:A,"&lt;&gt;Other"))))</f>
        <v>2796</v>
      </c>
      <c r="N62" s="152">
        <f>IF(M62=0,"",IFERROR(M62/$AB62*100,""))</f>
        <v>10.349039493652144</v>
      </c>
      <c r="O62" s="153"/>
      <c r="P62" s="155">
        <f>IF(AND(selection!$C$33="All 22 sites combined"),SUMIFS(datax!F:F,datax!D:D,1,datax!E:E,0,datax!C:C,1,datax!B:B,$A62,datax!A:A,"&lt;&gt;Other"),IF(AND(selection!$C$33&lt;&gt;"All 22 sites combined"),SUMIFS(datax!F:F,datax!A:A,selection!$C$33,datax!D:D,1,datax!E:E,0,datax!C:C,1,datax!B:B,$A62),IF(AND(selection!$C$33&lt;&gt;"All 22 sites combined"),SUMIFS(datax!F:F,datax!A:A,selection!$C$33,datax!D:D,1,datax!E:E,0,datax!C:C,1,datax!B:B,$A62),SUMIFS(datax!F:F,datax!D:D,1,datax!E:E,0,datax!C:C,1,datax!B:B,$A62,datax!A:A,"&lt;&gt;Other"))))</f>
        <v>1468</v>
      </c>
      <c r="Q62" s="152">
        <f>IF(P62=0,"",IFERROR(P62/$AB62*100,""))</f>
        <v>5.433615871488322</v>
      </c>
      <c r="R62" s="153"/>
      <c r="S62" s="155">
        <f>IF(AND(selection!$C$33="All 22 sites combined"),SUMIFS(datax!F:F,datax!D:D,1,datax!E:E,1,datax!C:C,0,datax!B:B,$A62,datax!A:A,"&lt;&gt;Other"),IF(AND(selection!$C$33&lt;&gt;"All 22 sites combined"),SUMIFS(datax!F:F,datax!A:A,selection!$C$33,datax!D:D,1,datax!E:E,1,datax!C:C,0,datax!B:B,$A62),IF(AND(selection!$C$33&lt;&gt;"All 22 sites combined"),SUMIFS(datax!F:F,datax!A:A,selection!$C$33,datax!D:D,1,datax!E:E,1,datax!C:C,0,datax!B:B,$A62),SUMIFS(datax!F:F,datax!D:D,1,datax!E:E,1,datax!C:C,0,datax!B:B,$A62,datax!A:A,"&lt;&gt;Other"))))</f>
        <v>2196</v>
      </c>
      <c r="T62" s="152">
        <f>IF(S62=0,"",IFERROR(S62/$AB62*100,""))</f>
        <v>8.1282155679757189</v>
      </c>
      <c r="U62" s="153"/>
      <c r="V62" s="155">
        <f>IF(AND(selection!$C$33="All 22 sites combined"),SUMIFS(datax!F:F,datax!D:D,0,datax!E:E,1,datax!C:C,1,datax!B:B,$A62,datax!A:A,"&lt;&gt;Other"),IF(AND(selection!$C$33&lt;&gt;"All 22 sites combined"),SUMIFS(datax!F:F,datax!A:A,selection!$C$33,datax!D:D,0,datax!E:E,1,datax!C:C,1,datax!B:B,$A62),IF(AND(selection!$C$33&lt;&gt;"All 22 sites combined"),SUMIFS(datax!F:F,datax!A:A,selection!$C$33,datax!D:D,0,datax!E:E,1,datax!C:C,1,datax!B:B,$A62),SUMIFS(datax!F:F,datax!D:D,0,datax!E:E,1,datax!C:C,1,datax!B:B,$A62,datax!A:A,"&lt;&gt;Other"))))</f>
        <v>2529</v>
      </c>
      <c r="W62" s="152">
        <f>IF(V62=0,"",IFERROR(V62/$AB62*100,""))</f>
        <v>9.3607728467261353</v>
      </c>
      <c r="X62" s="153"/>
      <c r="Y62" s="155">
        <f>IF(AND(selection!$C$33="All 22 sites combined"),SUMIFS(datax!F:F,datax!D:D,1,datax!E:E,1,datax!C:C,1,datax!B:B,$A62,datax!A:A,"&lt;&gt;Other"),IF(AND(selection!$C$33&lt;&gt;"All 22 sites combined"),SUMIFS(datax!F:F,datax!A:A,selection!$C$33,datax!D:D,1,datax!E:E,1,datax!C:C,1,datax!B:B,$A62),IF(AND(selection!$C$33&lt;&gt;"All 22 sites combined"),SUMIFS(datax!F:F,datax!A:A,selection!$C$33,datax!D:D,1,datax!E:E,1,datax!C:C,1,datax!B:B,$A62),SUMIFS(datax!F:F,datax!D:D,1,datax!E:E,1,datax!C:C,1,datax!B:B,$A62,datax!A:A,"&lt;&gt;Other"))))</f>
        <v>1710</v>
      </c>
      <c r="Z62" s="152">
        <f>IF(Y62=0,"",IFERROR(Y62/$AB62*100,""))</f>
        <v>6.3293481881778133</v>
      </c>
      <c r="AA62" s="153"/>
      <c r="AB62" s="262">
        <f>IF(AND(selection!$C$33="All 22 sites combined"),SUMIFS(datax!F:F,datax!B:B,$A62,datax!A:A,"&lt;&gt;Other"),IF(AND(selection!$C$33&lt;&gt;"All 22 sites combined"),SUMIFS(datax!F:F,datax!A:A,selection!$C$33,datax!B:B,$A62,datax!A:A,"&lt;&gt;Other"),IF(AND(selection!$C$33&lt;&gt;"All 22 sites combined"),SUMIFS(datax!F:F,datax!A:A,selection!$C$33,datax!B:B,$A62,datax!A:A,"&lt;&gt;Other"),SUMIFS(datax!F:F,datax!B:B,$A62,datax!A:A,"&lt;&gt;Other"))))</f>
        <v>27017</v>
      </c>
      <c r="AC62" s="48"/>
    </row>
    <row r="63" spans="1:29" s="36" customFormat="1" ht="24" customHeight="1" x14ac:dyDescent="0.3">
      <c r="A63" s="73"/>
      <c r="B63" s="274"/>
      <c r="C63" s="213"/>
      <c r="D63" s="156"/>
      <c r="E63" s="113">
        <f>IFERROR(IF(OR(E62="",D62=0),"",ROUND((2*D62+1.96^2-(1.96*SQRT((1.96^2+4*D62*(1-(E62/100))))))/(2*($AB62+(1.96^2))),3))*100,"")</f>
        <v>32</v>
      </c>
      <c r="F63" s="114">
        <f>IFERROR(IF(OR(E62="",D62=0),"",ROUND((2*D62+1.96^2+(1.96*SQRT((1.96^2+4*D62*(1-(E62/100))))))/(2*($AB62+(1.96^2))),3))*100,"")</f>
        <v>33.1</v>
      </c>
      <c r="G63" s="156"/>
      <c r="H63" s="113">
        <f>IFERROR(IF(OR(H62="",G62=0),"",ROUND((2*G62+1.96^2-(1.96*SQRT((1.96^2+4*G62*(1-(H62/100))))))/(2*($AB62+(1.96^2))),3))*100,"")</f>
        <v>6.1</v>
      </c>
      <c r="I63" s="113">
        <f>IFERROR(IF(OR(H62="",G62=0),"",ROUND((2*G62+1.96^2+(1.96*SQRT((1.96^2+4*G62*(1-(H62/100))))))/(2*($AB62+(1.96^2))),3))*100,"")</f>
        <v>6.7</v>
      </c>
      <c r="J63" s="156"/>
      <c r="K63" s="113">
        <f>IFERROR(IF(OR(K62="",J62=0),"",ROUND((2*J62+1.96^2-(1.96*SQRT((1.96^2+4*J62*(1-(K62/100))))))/(2*($AB62+(1.96^2))),3))*100,"")</f>
        <v>21</v>
      </c>
      <c r="L63" s="114">
        <f>IFERROR(IF(OR(K62="",J62=0),"",ROUND((2*J62+1.96^2+(1.96*SQRT((1.96^2+4*J62*(1-(K62/100))))))/(2*($AB62+(1.96^2))),3))*100,"")</f>
        <v>22</v>
      </c>
      <c r="M63" s="156"/>
      <c r="N63" s="113">
        <f>IFERROR(IF(OR(N62="",M62=0),"",ROUND((2*M62+1.96^2-(1.96*SQRT((1.96^2+4*M62*(1-(N62/100))))))/(2*($AB62+(1.96^2))),3))*100,"")</f>
        <v>10</v>
      </c>
      <c r="O63" s="113">
        <f>IFERROR(IF(OR(N62="",M62=0),"",ROUND((2*M62+1.96^2+(1.96*SQRT((1.96^2+4*M62*(1-(N62/100))))))/(2*($AB62+(1.96^2))),3))*100,"")</f>
        <v>10.7</v>
      </c>
      <c r="P63" s="156"/>
      <c r="Q63" s="113">
        <f>IFERROR(IF(OR(Q62="",P62=0),"",ROUND((2*P62+1.96^2-(1.96*SQRT((1.96^2+4*P62*(1-(Q62/100))))))/(2*($AB62+(1.96^2))),3))*100,"")</f>
        <v>5.2</v>
      </c>
      <c r="R63" s="114">
        <f>IFERROR(IF(OR(Q62="",P62=0),"",ROUND((2*P62+1.96^2+(1.96*SQRT((1.96^2+4*P62*(1-(Q62/100))))))/(2*($AB62+(1.96^2))),3))*100,"")</f>
        <v>5.7</v>
      </c>
      <c r="S63" s="156"/>
      <c r="T63" s="113">
        <f>IFERROR(IF(OR(T62="",S62=0),"",ROUND((2*S62+1.96^2-(1.96*SQRT((1.96^2+4*S62*(1-(T62/100))))))/(2*($AB62+(1.96^2))),3))*100,"")</f>
        <v>7.8</v>
      </c>
      <c r="U63" s="113">
        <f>IFERROR(IF(OR(T62="",S62=0),"",ROUND((2*S62+1.96^2+(1.96*SQRT((1.96^2+4*S62*(1-(T62/100))))))/(2*($AB62+(1.96^2))),3))*100,"")</f>
        <v>8.5</v>
      </c>
      <c r="V63" s="156"/>
      <c r="W63" s="113">
        <f>IFERROR(IF(OR(W62="",V62=0),"",ROUND((2*V62+1.96^2-(1.96*SQRT((1.96^2+4*V62*(1-(W62/100))))))/(2*($AB62+(1.96^2))),3))*100,"")</f>
        <v>9</v>
      </c>
      <c r="X63" s="114">
        <f>IFERROR(IF(OR(W62="",V62=0),"",ROUND((2*V62+1.96^2+(1.96*SQRT((1.96^2+4*V62*(1-(W62/100))))))/(2*($AB62+(1.96^2))),3))*100,"")</f>
        <v>9.7000000000000011</v>
      </c>
      <c r="Y63" s="156"/>
      <c r="Z63" s="113">
        <f>IFERROR(IF(OR(Z62="",Y62=0),"",ROUND((2*Y62+1.96^2-(1.96*SQRT((1.96^2+4*Y62*(1-(Z62/100))))))/(2*($AB62+(1.96^2))),3))*100,"")</f>
        <v>6</v>
      </c>
      <c r="AA63" s="113">
        <f>IFERROR(IF(OR(Z62="",Y62=0),"",ROUND((2*Y62+1.96^2+(1.96*SQRT((1.96^2+4*Y62*(1-(Z62/100))))))/(2*($AB62+(1.96^2))),3))*100,"")</f>
        <v>6.6000000000000005</v>
      </c>
      <c r="AB63" s="258"/>
    </row>
    <row r="64" spans="1:29" s="36" customFormat="1" ht="24" customHeight="1" x14ac:dyDescent="0.3">
      <c r="A64" s="73" t="s">
        <v>220</v>
      </c>
      <c r="B64" s="275" t="s">
        <v>200</v>
      </c>
      <c r="C64" s="211" t="s">
        <v>180</v>
      </c>
      <c r="D64" s="155">
        <f>IF(AND(selection!$C$33="All 22 sites combined"),SUMIFS(datax!F:F,datax!D:D,0,datax!E:E,0,datax!C:C,0,datax!B:B,$A64,datax!A:A,"&lt;&gt;Other"),IF(AND(selection!$C$33&lt;&gt;"All 22 sites combined"),SUMIFS(datax!F:F,datax!A:A,selection!$C$33,datax!D:D,0,datax!E:E,0,datax!C:C,0,datax!B:B,$A64),IF(AND(selection!$C$33&lt;&gt;"All 22 sites combined"),SUMIFS(datax!F:F,datax!A:A,selection!$C$33,datax!D:D,0,datax!E:E,0,datax!C:C,0,datax!B:B,$A64),SUMIFS(datax!F:F,datax!D:D,0,datax!E:E,0,datax!C:C,0,datax!B:B,$A64,datax!A:A,"&lt;&gt;Other"))))</f>
        <v>11911</v>
      </c>
      <c r="E64" s="152">
        <f>IF(D64=0,"",IFERROR(D64/$AB64*100,""))</f>
        <v>32.218886093754229</v>
      </c>
      <c r="F64" s="153"/>
      <c r="G64" s="155">
        <f>IF(AND(selection!$C$33="All 22 sites combined"),SUMIFS(datax!F:F,datax!D:D,1,datax!E:E,0,datax!C:C,0,datax!B:B,$A64,datax!A:A,"&lt;&gt;Other"),IF(AND(selection!$C$33&lt;&gt;"All 22 sites combined"),SUMIFS(datax!F:F,datax!A:A,selection!$C$33,datax!D:D,1,datax!E:E,0,datax!C:C,0,datax!B:B,$A64),IF(AND(selection!$C$33&lt;&gt;"All 22 sites combined"),SUMIFS(datax!F:F,datax!A:A,selection!$C$33,datax!D:D,1,datax!E:E,0,datax!C:C,0,datax!B:B,$A64),SUMIFS(datax!F:F,datax!D:D,1,datax!E:E,0,datax!C:C,0,datax!B:B,$A64,datax!A:A,"&lt;&gt;Other"))))</f>
        <v>2349</v>
      </c>
      <c r="H64" s="152">
        <f>IF(G64=0,"",IFERROR(G64/$AB64*100,""))</f>
        <v>6.3539722470177722</v>
      </c>
      <c r="I64" s="153"/>
      <c r="J64" s="155">
        <f>IF(AND(selection!$C$33="All 22 sites combined"),SUMIFS(datax!F:F,datax!D:D,0,datax!E:E,1,datax!C:C,0,datax!B:B,$A64,datax!A:A,"&lt;&gt;Other"),IF(AND(selection!$C$33&lt;&gt;"All 22 sites combined"),SUMIFS(datax!F:F,datax!A:A,selection!$C$33,datax!D:D,0,datax!E:E,1,datax!C:C,0,datax!B:B,$A64),IF(AND(selection!$C$33&lt;&gt;"All 22 sites combined"),SUMIFS(datax!F:F,datax!A:A,selection!$C$33,datax!D:D,0,datax!E:E,1,datax!C:C,0,datax!B:B,$A64),SUMIFS(datax!F:F,datax!D:D,0,datax!E:E,1,datax!C:C,0,datax!B:B,$A64,datax!A:A,"&lt;&gt;Other"))))</f>
        <v>8364</v>
      </c>
      <c r="K64" s="152">
        <f>IF(J64=0,"",IFERROR(J64/$AB64*100,""))</f>
        <v>22.624360951067111</v>
      </c>
      <c r="L64" s="153"/>
      <c r="M64" s="155">
        <f>IF(AND(selection!$C$33="All 22 sites combined"),SUMIFS(datax!F:F,datax!D:D,0,datax!E:E,0,datax!C:C,1,datax!B:B,$A64,datax!A:A,"&lt;&gt;Other"),IF(AND(selection!$C$33&lt;&gt;"All 22 sites combined"),SUMIFS(datax!F:F,datax!A:A,selection!$C$33,datax!D:D,0,datax!E:E,0,datax!C:C,1,datax!B:B,$A64),IF(AND(selection!$C$33&lt;&gt;"All 22 sites combined"),SUMIFS(datax!F:F,datax!A:A,selection!$C$33,datax!D:D,0,datax!E:E,0,datax!C:C,1,datax!B:B,$A64),SUMIFS(datax!F:F,datax!D:D,0,datax!E:E,0,datax!C:C,1,datax!B:B,$A64,datax!A:A,"&lt;&gt;Other"))))</f>
        <v>3422</v>
      </c>
      <c r="N64" s="152">
        <f>IF(M64=0,"",IFERROR(M64/$AB64*100,""))</f>
        <v>9.2564040141740378</v>
      </c>
      <c r="O64" s="153"/>
      <c r="P64" s="155">
        <f>IF(AND(selection!$C$33="All 22 sites combined"),SUMIFS(datax!F:F,datax!D:D,1,datax!E:E,0,datax!C:C,1,datax!B:B,$A64,datax!A:A,"&lt;&gt;Other"),IF(AND(selection!$C$33&lt;&gt;"All 22 sites combined"),SUMIFS(datax!F:F,datax!A:A,selection!$C$33,datax!D:D,1,datax!E:E,0,datax!C:C,1,datax!B:B,$A64),IF(AND(selection!$C$33&lt;&gt;"All 22 sites combined"),SUMIFS(datax!F:F,datax!A:A,selection!$C$33,datax!D:D,1,datax!E:E,0,datax!C:C,1,datax!B:B,$A64),SUMIFS(datax!F:F,datax!D:D,1,datax!E:E,0,datax!C:C,1,datax!B:B,$A64,datax!A:A,"&lt;&gt;Other"))))</f>
        <v>1743</v>
      </c>
      <c r="Q64" s="152">
        <f>IF(P64=0,"",IFERROR(P64/$AB64*100,""))</f>
        <v>4.7147610159863671</v>
      </c>
      <c r="R64" s="153"/>
      <c r="S64" s="155">
        <f>IF(AND(selection!$C$33="All 22 sites combined"),SUMIFS(datax!F:F,datax!D:D,1,datax!E:E,1,datax!C:C,0,datax!B:B,$A64,datax!A:A,"&lt;&gt;Other"),IF(AND(selection!$C$33&lt;&gt;"All 22 sites combined"),SUMIFS(datax!F:F,datax!A:A,selection!$C$33,datax!D:D,1,datax!E:E,1,datax!C:C,0,datax!B:B,$A64),IF(AND(selection!$C$33&lt;&gt;"All 22 sites combined"),SUMIFS(datax!F:F,datax!A:A,selection!$C$33,datax!D:D,1,datax!E:E,1,datax!C:C,0,datax!B:B,$A64),SUMIFS(datax!F:F,datax!D:D,1,datax!E:E,1,datax!C:C,0,datax!B:B,$A64,datax!A:A,"&lt;&gt;Other"))))</f>
        <v>3033</v>
      </c>
      <c r="T64" s="152">
        <f>IF(S64=0,"",IFERROR(S64/$AB64*100,""))</f>
        <v>8.204171062241338</v>
      </c>
      <c r="U64" s="153"/>
      <c r="V64" s="155">
        <f>IF(AND(selection!$C$33="All 22 sites combined"),SUMIFS(datax!F:F,datax!D:D,0,datax!E:E,1,datax!C:C,1,datax!B:B,$A64,datax!A:A,"&lt;&gt;Other"),IF(AND(selection!$C$33&lt;&gt;"All 22 sites combined"),SUMIFS(datax!F:F,datax!A:A,selection!$C$33,datax!D:D,0,datax!E:E,1,datax!C:C,1,datax!B:B,$A64),IF(AND(selection!$C$33&lt;&gt;"All 22 sites combined"),SUMIFS(datax!F:F,datax!A:A,selection!$C$33,datax!D:D,0,datax!E:E,1,datax!C:C,1,datax!B:B,$A64),SUMIFS(datax!F:F,datax!D:D,0,datax!E:E,1,datax!C:C,1,datax!B:B,$A64,datax!A:A,"&lt;&gt;Other"))))</f>
        <v>3535</v>
      </c>
      <c r="W64" s="152">
        <f>IF(V64=0,"",IFERROR(V64/$AB64*100,""))</f>
        <v>9.562065514349861</v>
      </c>
      <c r="X64" s="153"/>
      <c r="Y64" s="155">
        <f>IF(AND(selection!$C$33="All 22 sites combined"),SUMIFS(datax!F:F,datax!D:D,1,datax!E:E,1,datax!C:C,1,datax!B:B,$A64,datax!A:A,"&lt;&gt;Other"),IF(AND(selection!$C$33&lt;&gt;"All 22 sites combined"),SUMIFS(datax!F:F,datax!A:A,selection!$C$33,datax!D:D,1,datax!E:E,1,datax!C:C,1,datax!B:B,$A64),IF(AND(selection!$C$33&lt;&gt;"All 22 sites combined"),SUMIFS(datax!F:F,datax!A:A,selection!$C$33,datax!D:D,1,datax!E:E,1,datax!C:C,1,datax!B:B,$A64),SUMIFS(datax!F:F,datax!D:D,1,datax!E:E,1,datax!C:C,1,datax!B:B,$A64,datax!A:A,"&lt;&gt;Other"))))</f>
        <v>2612</v>
      </c>
      <c r="Z64" s="152">
        <f>IF(Y64=0,"",IFERROR(Y64/$AB64*100,""))</f>
        <v>7.065379101409289</v>
      </c>
      <c r="AA64" s="153"/>
      <c r="AB64" s="262">
        <f>IF(AND(selection!$C$33="All 22 sites combined"),SUMIFS(datax!F:F,datax!B:B,$A64,datax!A:A,"&lt;&gt;Other"),IF(AND(selection!$C$33&lt;&gt;"All 22 sites combined"),SUMIFS(datax!F:F,datax!A:A,selection!$C$33,datax!B:B,$A64,datax!A:A,"&lt;&gt;Other"),IF(AND(selection!$C$33&lt;&gt;"All 22 sites combined"),SUMIFS(datax!F:F,datax!A:A,selection!$C$33,datax!B:B,$A64,datax!A:A,"&lt;&gt;Other"),SUMIFS(datax!F:F,datax!B:B,$A64,datax!A:A,"&lt;&gt;Other"))))</f>
        <v>36969</v>
      </c>
      <c r="AC64" s="48"/>
    </row>
    <row r="65" spans="1:29" s="36" customFormat="1" ht="24" customHeight="1" x14ac:dyDescent="0.3">
      <c r="A65" s="73"/>
      <c r="B65" s="274"/>
      <c r="C65" s="213"/>
      <c r="D65" s="156"/>
      <c r="E65" s="113">
        <f>IFERROR(IF(OR(E64="",D64=0),"",ROUND((2*D64+1.96^2-(1.96*SQRT((1.96^2+4*D64*(1-(E64/100))))))/(2*($AB64+(1.96^2))),3))*100,"")</f>
        <v>31.7</v>
      </c>
      <c r="F65" s="114">
        <f>IFERROR(IF(OR(E64="",D64=0),"",ROUND((2*D64+1.96^2+(1.96*SQRT((1.96^2+4*D64*(1-(E64/100))))))/(2*($AB64+(1.96^2))),3))*100,"")</f>
        <v>32.700000000000003</v>
      </c>
      <c r="G65" s="156"/>
      <c r="H65" s="113">
        <f>IFERROR(IF(OR(H64="",G64=0),"",ROUND((2*G64+1.96^2-(1.96*SQRT((1.96^2+4*G64*(1-(H64/100))))))/(2*($AB64+(1.96^2))),3))*100,"")</f>
        <v>6.1</v>
      </c>
      <c r="I65" s="113">
        <f>IFERROR(IF(OR(H64="",G64=0),"",ROUND((2*G64+1.96^2+(1.96*SQRT((1.96^2+4*G64*(1-(H64/100))))))/(2*($AB64+(1.96^2))),3))*100,"")</f>
        <v>6.6000000000000005</v>
      </c>
      <c r="J65" s="156"/>
      <c r="K65" s="113">
        <f>IFERROR(IF(OR(K64="",J64=0),"",ROUND((2*J64+1.96^2-(1.96*SQRT((1.96^2+4*J64*(1-(K64/100))))))/(2*($AB64+(1.96^2))),3))*100,"")</f>
        <v>22.2</v>
      </c>
      <c r="L65" s="114">
        <f>IFERROR(IF(OR(K64="",J64=0),"",ROUND((2*J64+1.96^2+(1.96*SQRT((1.96^2+4*J64*(1-(K64/100))))))/(2*($AB64+(1.96^2))),3))*100,"")</f>
        <v>23.1</v>
      </c>
      <c r="M65" s="156"/>
      <c r="N65" s="113">
        <f>IFERROR(IF(OR(N64="",M64=0),"",ROUND((2*M64+1.96^2-(1.96*SQRT((1.96^2+4*M64*(1-(N64/100))))))/(2*($AB64+(1.96^2))),3))*100,"")</f>
        <v>9</v>
      </c>
      <c r="O65" s="113">
        <f>IFERROR(IF(OR(N64="",M64=0),"",ROUND((2*M64+1.96^2+(1.96*SQRT((1.96^2+4*M64*(1-(N64/100))))))/(2*($AB64+(1.96^2))),3))*100,"")</f>
        <v>9.6</v>
      </c>
      <c r="P65" s="156"/>
      <c r="Q65" s="113">
        <f>IFERROR(IF(OR(Q64="",P64=0),"",ROUND((2*P64+1.96^2-(1.96*SQRT((1.96^2+4*P64*(1-(Q64/100))))))/(2*($AB64+(1.96^2))),3))*100,"")</f>
        <v>4.5</v>
      </c>
      <c r="R65" s="114">
        <f>IFERROR(IF(OR(Q64="",P64=0),"",ROUND((2*P64+1.96^2+(1.96*SQRT((1.96^2+4*P64*(1-(Q64/100))))))/(2*($AB64+(1.96^2))),3))*100,"")</f>
        <v>4.9000000000000004</v>
      </c>
      <c r="S65" s="156"/>
      <c r="T65" s="113">
        <f>IFERROR(IF(OR(T64="",S64=0),"",ROUND((2*S64+1.96^2-(1.96*SQRT((1.96^2+4*S64*(1-(T64/100))))))/(2*($AB64+(1.96^2))),3))*100,"")</f>
        <v>7.9</v>
      </c>
      <c r="U65" s="113">
        <f>IFERROR(IF(OR(T64="",S64=0),"",ROUND((2*S64+1.96^2+(1.96*SQRT((1.96^2+4*S64*(1-(T64/100))))))/(2*($AB64+(1.96^2))),3))*100,"")</f>
        <v>8.5</v>
      </c>
      <c r="V65" s="156"/>
      <c r="W65" s="113">
        <f>IFERROR(IF(OR(W64="",V64=0),"",ROUND((2*V64+1.96^2-(1.96*SQRT((1.96^2+4*V64*(1-(W64/100))))))/(2*($AB64+(1.96^2))),3))*100,"")</f>
        <v>9.3000000000000007</v>
      </c>
      <c r="X65" s="114">
        <f>IFERROR(IF(OR(W64="",V64=0),"",ROUND((2*V64+1.96^2+(1.96*SQRT((1.96^2+4*V64*(1-(W64/100))))))/(2*($AB64+(1.96^2))),3))*100,"")</f>
        <v>9.9</v>
      </c>
      <c r="Y65" s="156"/>
      <c r="Z65" s="113">
        <f>IFERROR(IF(OR(Z64="",Y64=0),"",ROUND((2*Y64+1.96^2-(1.96*SQRT((1.96^2+4*Y64*(1-(Z64/100))))))/(2*($AB64+(1.96^2))),3))*100,"")</f>
        <v>6.8000000000000007</v>
      </c>
      <c r="AA65" s="113">
        <f>IFERROR(IF(OR(Z64="",Y64=0),"",ROUND((2*Y64+1.96^2+(1.96*SQRT((1.96^2+4*Y64*(1-(Z64/100))))))/(2*($AB64+(1.96^2))),3))*100,"")</f>
        <v>7.3</v>
      </c>
      <c r="AB65" s="258"/>
    </row>
    <row r="66" spans="1:29" s="36" customFormat="1" ht="24" customHeight="1" x14ac:dyDescent="0.3">
      <c r="A66" s="73" t="s">
        <v>181</v>
      </c>
      <c r="B66" s="275" t="s">
        <v>195</v>
      </c>
      <c r="C66" s="211" t="s">
        <v>181</v>
      </c>
      <c r="D66" s="155">
        <f>IF(AND(selection!$C$33="All 22 sites combined"),SUMIFS(datax!F:F,datax!D:D,0,datax!E:E,0,datax!C:C,0,datax!B:B,$A66,datax!A:A,"&lt;&gt;Other"),IF(AND(selection!$C$33&lt;&gt;"All 22 sites combined"),SUMIFS(datax!F:F,datax!A:A,selection!$C$33,datax!D:D,0,datax!E:E,0,datax!C:C,0,datax!B:B,$A66),IF(AND(selection!$C$33&lt;&gt;"All 22 sites combined"),SUMIFS(datax!F:F,datax!A:A,selection!$C$33,datax!D:D,0,datax!E:E,0,datax!C:C,0,datax!B:B,$A66),SUMIFS(datax!F:F,datax!D:D,0,datax!E:E,0,datax!C:C,0,datax!B:B,$A66,datax!A:A,"&lt;&gt;Other"))))</f>
        <v>5682</v>
      </c>
      <c r="E66" s="152">
        <f>IF(D66=0,"",IFERROR(D66/$AB66*100,""))</f>
        <v>33.691076193299736</v>
      </c>
      <c r="F66" s="153"/>
      <c r="G66" s="155">
        <f>IF(AND(selection!$C$33="All 22 sites combined"),SUMIFS(datax!F:F,datax!D:D,1,datax!E:E,0,datax!C:C,0,datax!B:B,$A66,datax!A:A,"&lt;&gt;Other"),IF(AND(selection!$C$33&lt;&gt;"All 22 sites combined"),SUMIFS(datax!F:F,datax!A:A,selection!$C$33,datax!D:D,1,datax!E:E,0,datax!C:C,0,datax!B:B,$A66),IF(AND(selection!$C$33&lt;&gt;"All 22 sites combined"),SUMIFS(datax!F:F,datax!A:A,selection!$C$33,datax!D:D,1,datax!E:E,0,datax!C:C,0,datax!B:B,$A66),SUMIFS(datax!F:F,datax!D:D,1,datax!E:E,0,datax!C:C,0,datax!B:B,$A66,datax!A:A,"&lt;&gt;Other"))))</f>
        <v>1299</v>
      </c>
      <c r="H66" s="152">
        <f>IF(G66=0,"",IFERROR(G66/$AB66*100,""))</f>
        <v>7.7023421286688407</v>
      </c>
      <c r="I66" s="153"/>
      <c r="J66" s="155">
        <f>IF(AND(selection!$C$33="All 22 sites combined"),SUMIFS(datax!F:F,datax!D:D,0,datax!E:E,1,datax!C:C,0,datax!B:B,$A66,datax!A:A,"&lt;&gt;Other"),IF(AND(selection!$C$33&lt;&gt;"All 22 sites combined"),SUMIFS(datax!F:F,datax!A:A,selection!$C$33,datax!D:D,0,datax!E:E,1,datax!C:C,0,datax!B:B,$A66),IF(AND(selection!$C$33&lt;&gt;"All 22 sites combined"),SUMIFS(datax!F:F,datax!A:A,selection!$C$33,datax!D:D,0,datax!E:E,1,datax!C:C,0,datax!B:B,$A66),SUMIFS(datax!F:F,datax!D:D,0,datax!E:E,1,datax!C:C,0,datax!B:B,$A66,datax!A:A,"&lt;&gt;Other"))))</f>
        <v>3429</v>
      </c>
      <c r="K66" s="152">
        <f>IF(J66=0,"",IFERROR(J66/$AB66*100,""))</f>
        <v>20.332048621405278</v>
      </c>
      <c r="L66" s="153"/>
      <c r="M66" s="155">
        <f>IF(AND(selection!$C$33="All 22 sites combined"),SUMIFS(datax!F:F,datax!D:D,0,datax!E:E,0,datax!C:C,1,datax!B:B,$A66,datax!A:A,"&lt;&gt;Other"),IF(AND(selection!$C$33&lt;&gt;"All 22 sites combined"),SUMIFS(datax!F:F,datax!A:A,selection!$C$33,datax!D:D,0,datax!E:E,0,datax!C:C,1,datax!B:B,$A66),IF(AND(selection!$C$33&lt;&gt;"All 22 sites combined"),SUMIFS(datax!F:F,datax!A:A,selection!$C$33,datax!D:D,0,datax!E:E,0,datax!C:C,1,datax!B:B,$A66),SUMIFS(datax!F:F,datax!D:D,0,datax!E:E,0,datax!C:C,1,datax!B:B,$A66,datax!A:A,"&lt;&gt;Other"))))</f>
        <v>1440</v>
      </c>
      <c r="N66" s="152">
        <f>IF(M66=0,"",IFERROR(M66/$AB66*100,""))</f>
        <v>8.5383931218499853</v>
      </c>
      <c r="O66" s="153"/>
      <c r="P66" s="155">
        <f>IF(AND(selection!$C$33="All 22 sites combined"),SUMIFS(datax!F:F,datax!D:D,1,datax!E:E,0,datax!C:C,1,datax!B:B,$A66,datax!A:A,"&lt;&gt;Other"),IF(AND(selection!$C$33&lt;&gt;"All 22 sites combined"),SUMIFS(datax!F:F,datax!A:A,selection!$C$33,datax!D:D,1,datax!E:E,0,datax!C:C,1,datax!B:B,$A66),IF(AND(selection!$C$33&lt;&gt;"All 22 sites combined"),SUMIFS(datax!F:F,datax!A:A,selection!$C$33,datax!D:D,1,datax!E:E,0,datax!C:C,1,datax!B:B,$A66),SUMIFS(datax!F:F,datax!D:D,1,datax!E:E,0,datax!C:C,1,datax!B:B,$A66,datax!A:A,"&lt;&gt;Other"))))</f>
        <v>1202</v>
      </c>
      <c r="Q66" s="152">
        <f>IF(P66=0,"",IFERROR(P66/$AB66*100,""))</f>
        <v>7.1271864808775565</v>
      </c>
      <c r="R66" s="153"/>
      <c r="S66" s="155">
        <f>IF(AND(selection!$C$33="All 22 sites combined"),SUMIFS(datax!F:F,datax!D:D,1,datax!E:E,1,datax!C:C,0,datax!B:B,$A66,datax!A:A,"&lt;&gt;Other"),IF(AND(selection!$C$33&lt;&gt;"All 22 sites combined"),SUMIFS(datax!F:F,datax!A:A,selection!$C$33,datax!D:D,1,datax!E:E,1,datax!C:C,0,datax!B:B,$A66),IF(AND(selection!$C$33&lt;&gt;"All 22 sites combined"),SUMIFS(datax!F:F,datax!A:A,selection!$C$33,datax!D:D,1,datax!E:E,1,datax!C:C,0,datax!B:B,$A66),SUMIFS(datax!F:F,datax!D:D,1,datax!E:E,1,datax!C:C,0,datax!B:B,$A66,datax!A:A,"&lt;&gt;Other"))))</f>
        <v>1265</v>
      </c>
      <c r="T66" s="152">
        <f>IF(S66=0,"",IFERROR(S66/$AB66*100,""))</f>
        <v>7.500741179958494</v>
      </c>
      <c r="U66" s="153"/>
      <c r="V66" s="155">
        <f>IF(AND(selection!$C$33="All 22 sites combined"),SUMIFS(datax!F:F,datax!D:D,0,datax!E:E,1,datax!C:C,1,datax!B:B,$A66,datax!A:A,"&lt;&gt;Other"),IF(AND(selection!$C$33&lt;&gt;"All 22 sites combined"),SUMIFS(datax!F:F,datax!A:A,selection!$C$33,datax!D:D,0,datax!E:E,1,datax!C:C,1,datax!B:B,$A66),IF(AND(selection!$C$33&lt;&gt;"All 22 sites combined"),SUMIFS(datax!F:F,datax!A:A,selection!$C$33,datax!D:D,0,datax!E:E,1,datax!C:C,1,datax!B:B,$A66),SUMIFS(datax!F:F,datax!D:D,0,datax!E:E,1,datax!C:C,1,datax!B:B,$A66,datax!A:A,"&lt;&gt;Other"))))</f>
        <v>1261</v>
      </c>
      <c r="W66" s="152">
        <f>IF(V66=0,"",IFERROR(V66/$AB66*100,""))</f>
        <v>7.4770234212866882</v>
      </c>
      <c r="X66" s="153"/>
      <c r="Y66" s="155">
        <f>IF(AND(selection!$C$33="All 22 sites combined"),SUMIFS(datax!F:F,datax!D:D,1,datax!E:E,1,datax!C:C,1,datax!B:B,$A66,datax!A:A,"&lt;&gt;Other"),IF(AND(selection!$C$33&lt;&gt;"All 22 sites combined"),SUMIFS(datax!F:F,datax!A:A,selection!$C$33,datax!D:D,1,datax!E:E,1,datax!C:C,1,datax!B:B,$A66),IF(AND(selection!$C$33&lt;&gt;"All 22 sites combined"),SUMIFS(datax!F:F,datax!A:A,selection!$C$33,datax!D:D,1,datax!E:E,1,datax!C:C,1,datax!B:B,$A66),SUMIFS(datax!F:F,datax!D:D,1,datax!E:E,1,datax!C:C,1,datax!B:B,$A66,datax!A:A,"&lt;&gt;Other"))))</f>
        <v>1287</v>
      </c>
      <c r="Z66" s="152">
        <f>IF(Y66=0,"",IFERROR(Y66/$AB66*100,""))</f>
        <v>7.6311888526534242</v>
      </c>
      <c r="AA66" s="153"/>
      <c r="AB66" s="262">
        <f>IF(AND(selection!$C$33="All 22 sites combined"),SUMIFS(datax!F:F,datax!B:B,$A66,datax!A:A,"&lt;&gt;Other"),IF(AND(selection!$C$33&lt;&gt;"All 22 sites combined"),SUMIFS(datax!F:F,datax!A:A,selection!$C$33,datax!B:B,$A66,datax!A:A,"&lt;&gt;Other"),IF(AND(selection!$C$33&lt;&gt;"All 22 sites combined"),SUMIFS(datax!F:F,datax!A:A,selection!$C$33,datax!B:B,$A66,datax!A:A,"&lt;&gt;Other"),SUMIFS(datax!F:F,datax!B:B,$A66,datax!A:A,"&lt;&gt;Other"))))</f>
        <v>16865</v>
      </c>
      <c r="AC66" s="48"/>
    </row>
    <row r="67" spans="1:29" s="36" customFormat="1" ht="24" customHeight="1" x14ac:dyDescent="0.3">
      <c r="A67" s="73"/>
      <c r="B67" s="274"/>
      <c r="C67" s="213"/>
      <c r="D67" s="156"/>
      <c r="E67" s="113">
        <f>IFERROR(IF(OR(E66="",D66=0),"",ROUND((2*D66+1.96^2-(1.96*SQRT((1.96^2+4*D66*(1-(E66/100))))))/(2*($AB66+(1.96^2))),3))*100,"")</f>
        <v>33</v>
      </c>
      <c r="F67" s="114">
        <f>IFERROR(IF(OR(E66="",D66=0),"",ROUND((2*D66+1.96^2+(1.96*SQRT((1.96^2+4*D66*(1-(E66/100))))))/(2*($AB66+(1.96^2))),3))*100,"")</f>
        <v>34.4</v>
      </c>
      <c r="G67" s="156"/>
      <c r="H67" s="113">
        <f>IFERROR(IF(OR(H66="",G66=0),"",ROUND((2*G66+1.96^2-(1.96*SQRT((1.96^2+4*G66*(1-(H66/100))))))/(2*($AB66+(1.96^2))),3))*100,"")</f>
        <v>7.3</v>
      </c>
      <c r="I67" s="113">
        <f>IFERROR(IF(OR(H66="",G66=0),"",ROUND((2*G66+1.96^2+(1.96*SQRT((1.96^2+4*G66*(1-(H66/100))))))/(2*($AB66+(1.96^2))),3))*100,"")</f>
        <v>8.1</v>
      </c>
      <c r="J67" s="156"/>
      <c r="K67" s="113">
        <f>IFERROR(IF(OR(K66="",J66=0),"",ROUND((2*J66+1.96^2-(1.96*SQRT((1.96^2+4*J66*(1-(K66/100))))))/(2*($AB66+(1.96^2))),3))*100,"")</f>
        <v>19.7</v>
      </c>
      <c r="L67" s="114">
        <f>IFERROR(IF(OR(K66="",J66=0),"",ROUND((2*J66+1.96^2+(1.96*SQRT((1.96^2+4*J66*(1-(K66/100))))))/(2*($AB66+(1.96^2))),3))*100,"")</f>
        <v>20.9</v>
      </c>
      <c r="M67" s="156"/>
      <c r="N67" s="113">
        <f>IFERROR(IF(OR(N66="",M66=0),"",ROUND((2*M66+1.96^2-(1.96*SQRT((1.96^2+4*M66*(1-(N66/100))))))/(2*($AB66+(1.96^2))),3))*100,"")</f>
        <v>8.1</v>
      </c>
      <c r="O67" s="113">
        <f>IFERROR(IF(OR(N66="",M66=0),"",ROUND((2*M66+1.96^2+(1.96*SQRT((1.96^2+4*M66*(1-(N66/100))))))/(2*($AB66+(1.96^2))),3))*100,"")</f>
        <v>9</v>
      </c>
      <c r="P67" s="156"/>
      <c r="Q67" s="113">
        <f>IFERROR(IF(OR(Q66="",P66=0),"",ROUND((2*P66+1.96^2-(1.96*SQRT((1.96^2+4*P66*(1-(Q66/100))))))/(2*($AB66+(1.96^2))),3))*100,"")</f>
        <v>6.7</v>
      </c>
      <c r="R67" s="114">
        <f>IFERROR(IF(OR(Q66="",P66=0),"",ROUND((2*P66+1.96^2+(1.96*SQRT((1.96^2+4*P66*(1-(Q66/100))))))/(2*($AB66+(1.96^2))),3))*100,"")</f>
        <v>7.5</v>
      </c>
      <c r="S67" s="156"/>
      <c r="T67" s="113">
        <f>IFERROR(IF(OR(T66="",S66=0),"",ROUND((2*S66+1.96^2-(1.96*SQRT((1.96^2+4*S66*(1-(T66/100))))))/(2*($AB66+(1.96^2))),3))*100,"")</f>
        <v>7.1</v>
      </c>
      <c r="U67" s="113">
        <f>IFERROR(IF(OR(T66="",S66=0),"",ROUND((2*S66+1.96^2+(1.96*SQRT((1.96^2+4*S66*(1-(T66/100))))))/(2*($AB66+(1.96^2))),3))*100,"")</f>
        <v>7.9</v>
      </c>
      <c r="V67" s="156"/>
      <c r="W67" s="113">
        <f>IFERROR(IF(OR(W66="",V66=0),"",ROUND((2*V66+1.96^2-(1.96*SQRT((1.96^2+4*V66*(1-(W66/100))))))/(2*($AB66+(1.96^2))),3))*100,"")</f>
        <v>7.1</v>
      </c>
      <c r="X67" s="114">
        <f>IFERROR(IF(OR(W66="",V66=0),"",ROUND((2*V66+1.96^2+(1.96*SQRT((1.96^2+4*V66*(1-(W66/100))))))/(2*($AB66+(1.96^2))),3))*100,"")</f>
        <v>7.9</v>
      </c>
      <c r="Y67" s="156"/>
      <c r="Z67" s="113">
        <f>IFERROR(IF(OR(Z66="",Y66=0),"",ROUND((2*Y66+1.96^2-(1.96*SQRT((1.96^2+4*Y66*(1-(Z66/100))))))/(2*($AB66+(1.96^2))),3))*100,"")</f>
        <v>7.1999999999999993</v>
      </c>
      <c r="AA67" s="113">
        <f>IFERROR(IF(OR(Z66="",Y66=0),"",ROUND((2*Y66+1.96^2+(1.96*SQRT((1.96^2+4*Y66*(1-(Z66/100))))))/(2*($AB66+(1.96^2))),3))*100,"")</f>
        <v>8</v>
      </c>
      <c r="AB67" s="258"/>
    </row>
    <row r="68" spans="1:29" s="36" customFormat="1" ht="24" customHeight="1" x14ac:dyDescent="0.3">
      <c r="A68" s="73" t="s">
        <v>245</v>
      </c>
      <c r="B68" s="275" t="s">
        <v>191</v>
      </c>
      <c r="C68" s="211" t="s">
        <v>210</v>
      </c>
      <c r="D68" s="155">
        <f>IF(AND(selection!$C$33="All 22 sites combined"),SUMIFS(datax!F:F,datax!D:D,0,datax!E:E,0,datax!C:C,0,datax!B:B,$A68,datax!A:A,"&lt;&gt;Other"),IF(AND(selection!$C$33&lt;&gt;"All 22 sites combined"),SUMIFS(datax!F:F,datax!A:A,selection!$C$33,datax!D:D,0,datax!E:E,0,datax!C:C,0,datax!B:B,$A68),IF(AND(selection!$C$33&lt;&gt;"All 22 sites combined"),SUMIFS(datax!F:F,datax!A:A,selection!$C$33,datax!D:D,0,datax!E:E,0,datax!C:C,0,datax!B:B,$A68),SUMIFS(datax!F:F,datax!D:D,0,datax!E:E,0,datax!C:C,0,datax!B:B,$A68,datax!A:A,"&lt;&gt;Other"))))</f>
        <v>9121</v>
      </c>
      <c r="E68" s="152">
        <f>IF(D68=0,"",IFERROR(D68/$AB68*100,""))</f>
        <v>35.059194341943417</v>
      </c>
      <c r="F68" s="153"/>
      <c r="G68" s="155">
        <f>IF(AND(selection!$C$33="All 22 sites combined"),SUMIFS(datax!F:F,datax!D:D,1,datax!E:E,0,datax!C:C,0,datax!B:B,$A68,datax!A:A,"&lt;&gt;Other"),IF(AND(selection!$C$33&lt;&gt;"All 22 sites combined"),SUMIFS(datax!F:F,datax!A:A,selection!$C$33,datax!D:D,1,datax!E:E,0,datax!C:C,0,datax!B:B,$A68),IF(AND(selection!$C$33&lt;&gt;"All 22 sites combined"),SUMIFS(datax!F:F,datax!A:A,selection!$C$33,datax!D:D,1,datax!E:E,0,datax!C:C,0,datax!B:B,$A68),SUMIFS(datax!F:F,datax!D:D,1,datax!E:E,0,datax!C:C,0,datax!B:B,$A68,datax!A:A,"&lt;&gt;Other"))))</f>
        <v>1780</v>
      </c>
      <c r="H68" s="152">
        <f>IF(G68=0,"",IFERROR(G68/$AB68*100,""))</f>
        <v>6.8419434194341946</v>
      </c>
      <c r="I68" s="153"/>
      <c r="J68" s="155">
        <f>IF(AND(selection!$C$33="All 22 sites combined"),SUMIFS(datax!F:F,datax!D:D,0,datax!E:E,1,datax!C:C,0,datax!B:B,$A68,datax!A:A,"&lt;&gt;Other"),IF(AND(selection!$C$33&lt;&gt;"All 22 sites combined"),SUMIFS(datax!F:F,datax!A:A,selection!$C$33,datax!D:D,0,datax!E:E,1,datax!C:C,0,datax!B:B,$A68),IF(AND(selection!$C$33&lt;&gt;"All 22 sites combined"),SUMIFS(datax!F:F,datax!A:A,selection!$C$33,datax!D:D,0,datax!E:E,1,datax!C:C,0,datax!B:B,$A68),SUMIFS(datax!F:F,datax!D:D,0,datax!E:E,1,datax!C:C,0,datax!B:B,$A68,datax!A:A,"&lt;&gt;Other"))))</f>
        <v>5820</v>
      </c>
      <c r="K68" s="152">
        <f>IF(J68=0,"",IFERROR(J68/$AB68*100,""))</f>
        <v>22.370848708487085</v>
      </c>
      <c r="L68" s="153"/>
      <c r="M68" s="155">
        <f>IF(AND(selection!$C$33="All 22 sites combined"),SUMIFS(datax!F:F,datax!D:D,0,datax!E:E,0,datax!C:C,1,datax!B:B,$A68,datax!A:A,"&lt;&gt;Other"),IF(AND(selection!$C$33&lt;&gt;"All 22 sites combined"),SUMIFS(datax!F:F,datax!A:A,selection!$C$33,datax!D:D,0,datax!E:E,0,datax!C:C,1,datax!B:B,$A68),IF(AND(selection!$C$33&lt;&gt;"All 22 sites combined"),SUMIFS(datax!F:F,datax!A:A,selection!$C$33,datax!D:D,0,datax!E:E,0,datax!C:C,1,datax!B:B,$A68),SUMIFS(datax!F:F,datax!D:D,0,datax!E:E,0,datax!C:C,1,datax!B:B,$A68,datax!A:A,"&lt;&gt;Other"))))</f>
        <v>2683</v>
      </c>
      <c r="N68" s="152">
        <f>IF(M68=0,"",IFERROR(M68/$AB68*100,""))</f>
        <v>10.312884378843789</v>
      </c>
      <c r="O68" s="153"/>
      <c r="P68" s="155">
        <f>IF(AND(selection!$C$33="All 22 sites combined"),SUMIFS(datax!F:F,datax!D:D,1,datax!E:E,0,datax!C:C,1,datax!B:B,$A68,datax!A:A,"&lt;&gt;Other"),IF(AND(selection!$C$33&lt;&gt;"All 22 sites combined"),SUMIFS(datax!F:F,datax!A:A,selection!$C$33,datax!D:D,1,datax!E:E,0,datax!C:C,1,datax!B:B,$A68),IF(AND(selection!$C$33&lt;&gt;"All 22 sites combined"),SUMIFS(datax!F:F,datax!A:A,selection!$C$33,datax!D:D,1,datax!E:E,0,datax!C:C,1,datax!B:B,$A68),SUMIFS(datax!F:F,datax!D:D,1,datax!E:E,0,datax!C:C,1,datax!B:B,$A68,datax!A:A,"&lt;&gt;Other"))))</f>
        <v>1338</v>
      </c>
      <c r="Q68" s="152">
        <f>IF(P68=0,"",IFERROR(P68/$AB68*100,""))</f>
        <v>5.1429889298892988</v>
      </c>
      <c r="R68" s="153"/>
      <c r="S68" s="155">
        <f>IF(AND(selection!$C$33="All 22 sites combined"),SUMIFS(datax!F:F,datax!D:D,1,datax!E:E,1,datax!C:C,0,datax!B:B,$A68,datax!A:A,"&lt;&gt;Other"),IF(AND(selection!$C$33&lt;&gt;"All 22 sites combined"),SUMIFS(datax!F:F,datax!A:A,selection!$C$33,datax!D:D,1,datax!E:E,1,datax!C:C,0,datax!B:B,$A68),IF(AND(selection!$C$33&lt;&gt;"All 22 sites combined"),SUMIFS(datax!F:F,datax!A:A,selection!$C$33,datax!D:D,1,datax!E:E,1,datax!C:C,0,datax!B:B,$A68),SUMIFS(datax!F:F,datax!D:D,1,datax!E:E,1,datax!C:C,0,datax!B:B,$A68,datax!A:A,"&lt;&gt;Other"))))</f>
        <v>1625</v>
      </c>
      <c r="T68" s="152">
        <f>IF(S68=0,"",IFERROR(S68/$AB68*100,""))</f>
        <v>6.2461562115621154</v>
      </c>
      <c r="U68" s="153"/>
      <c r="V68" s="155">
        <f>IF(AND(selection!$C$33="All 22 sites combined"),SUMIFS(datax!F:F,datax!D:D,0,datax!E:E,1,datax!C:C,1,datax!B:B,$A68,datax!A:A,"&lt;&gt;Other"),IF(AND(selection!$C$33&lt;&gt;"All 22 sites combined"),SUMIFS(datax!F:F,datax!A:A,selection!$C$33,datax!D:D,0,datax!E:E,1,datax!C:C,1,datax!B:B,$A68),IF(AND(selection!$C$33&lt;&gt;"All 22 sites combined"),SUMIFS(datax!F:F,datax!A:A,selection!$C$33,datax!D:D,0,datax!E:E,1,datax!C:C,1,datax!B:B,$A68),SUMIFS(datax!F:F,datax!D:D,0,datax!E:E,1,datax!C:C,1,datax!B:B,$A68,datax!A:A,"&lt;&gt;Other"))))</f>
        <v>1995</v>
      </c>
      <c r="W68" s="152">
        <f>IF(V68=0,"",IFERROR(V68/$AB68*100,""))</f>
        <v>7.668357933579335</v>
      </c>
      <c r="X68" s="153"/>
      <c r="Y68" s="155">
        <f>IF(AND(selection!$C$33="All 22 sites combined"),SUMIFS(datax!F:F,datax!D:D,1,datax!E:E,1,datax!C:C,1,datax!B:B,$A68,datax!A:A,"&lt;&gt;Other"),IF(AND(selection!$C$33&lt;&gt;"All 22 sites combined"),SUMIFS(datax!F:F,datax!A:A,selection!$C$33,datax!D:D,1,datax!E:E,1,datax!C:C,1,datax!B:B,$A68),IF(AND(selection!$C$33&lt;&gt;"All 22 sites combined"),SUMIFS(datax!F:F,datax!A:A,selection!$C$33,datax!D:D,1,datax!E:E,1,datax!C:C,1,datax!B:B,$A68),SUMIFS(datax!F:F,datax!D:D,1,datax!E:E,1,datax!C:C,1,datax!B:B,$A68,datax!A:A,"&lt;&gt;Other"))))</f>
        <v>1654</v>
      </c>
      <c r="Z68" s="152">
        <f>IF(Y68=0,"",IFERROR(Y68/$AB68*100,""))</f>
        <v>6.3576260762607628</v>
      </c>
      <c r="AA68" s="153"/>
      <c r="AB68" s="261">
        <f>IF(AND(selection!$C$33="All 22 sites combined"),SUMIFS(datax!F:F,datax!B:B,$A68,datax!A:A,"&lt;&gt;Other"),IF(AND(selection!$C$33&lt;&gt;"All 22 sites combined"),SUMIFS(datax!F:F,datax!A:A,selection!$C$33,datax!B:B,$A68,datax!A:A,"&lt;&gt;Other"),IF(AND(selection!$C$33&lt;&gt;"All 22 sites combined"),SUMIFS(datax!F:F,datax!A:A,selection!$C$33,datax!B:B,$A68,datax!A:A,"&lt;&gt;Other"),SUMIFS(datax!F:F,datax!B:B,$A68,datax!A:A,"&lt;&gt;Other"))))</f>
        <v>26016</v>
      </c>
      <c r="AC68" s="48"/>
    </row>
    <row r="69" spans="1:29" s="36" customFormat="1" ht="32.25" customHeight="1" x14ac:dyDescent="0.3">
      <c r="A69" s="73"/>
      <c r="B69" s="274"/>
      <c r="C69" s="213"/>
      <c r="D69" s="156"/>
      <c r="E69" s="113">
        <f>IFERROR(IF(OR(E68="",D68=0),"",ROUND((2*D68+1.96^2-(1.96*SQRT((1.96^2+4*D68*(1-(E68/100))))))/(2*($AB68+(1.96^2))),3))*100,"")</f>
        <v>34.5</v>
      </c>
      <c r="F69" s="114">
        <f>IFERROR(IF(OR(E68="",D68=0),"",ROUND((2*D68+1.96^2+(1.96*SQRT((1.96^2+4*D68*(1-(E68/100))))))/(2*($AB68+(1.96^2))),3))*100,"")</f>
        <v>35.6</v>
      </c>
      <c r="G69" s="156"/>
      <c r="H69" s="113">
        <f>IFERROR(IF(OR(H68="",G68=0),"",ROUND((2*G68+1.96^2-(1.96*SQRT((1.96^2+4*G68*(1-(H68/100))))))/(2*($AB68+(1.96^2))),3))*100,"")</f>
        <v>6.5</v>
      </c>
      <c r="I69" s="113">
        <f>IFERROR(IF(OR(H68="",G68=0),"",ROUND((2*G68+1.96^2+(1.96*SQRT((1.96^2+4*G68*(1-(H68/100))))))/(2*($AB68+(1.96^2))),3))*100,"")</f>
        <v>7.1999999999999993</v>
      </c>
      <c r="J69" s="156"/>
      <c r="K69" s="113">
        <f>IFERROR(IF(OR(K68="",J68=0),"",ROUND((2*J68+1.96^2-(1.96*SQRT((1.96^2+4*J68*(1-(K68/100))))))/(2*($AB68+(1.96^2))),3))*100,"")</f>
        <v>21.9</v>
      </c>
      <c r="L69" s="114">
        <f>IFERROR(IF(OR(K68="",J68=0),"",ROUND((2*J68+1.96^2+(1.96*SQRT((1.96^2+4*J68*(1-(K68/100))))))/(2*($AB68+(1.96^2))),3))*100,"")</f>
        <v>22.900000000000002</v>
      </c>
      <c r="M69" s="156"/>
      <c r="N69" s="113">
        <f>IFERROR(IF(OR(N68="",M68=0),"",ROUND((2*M68+1.96^2-(1.96*SQRT((1.96^2+4*M68*(1-(N68/100))))))/(2*($AB68+(1.96^2))),3))*100,"")</f>
        <v>9.9</v>
      </c>
      <c r="O69" s="113">
        <f>IFERROR(IF(OR(N68="",M68=0),"",ROUND((2*M68+1.96^2+(1.96*SQRT((1.96^2+4*M68*(1-(N68/100))))))/(2*($AB68+(1.96^2))),3))*100,"")</f>
        <v>10.7</v>
      </c>
      <c r="P69" s="156"/>
      <c r="Q69" s="113">
        <f>IFERROR(IF(OR(Q68="",P68=0),"",ROUND((2*P68+1.96^2-(1.96*SQRT((1.96^2+4*P68*(1-(Q68/100))))))/(2*($AB68+(1.96^2))),3))*100,"")</f>
        <v>4.9000000000000004</v>
      </c>
      <c r="R69" s="114">
        <f>IFERROR(IF(OR(Q68="",P68=0),"",ROUND((2*P68+1.96^2+(1.96*SQRT((1.96^2+4*P68*(1-(Q68/100))))))/(2*($AB68+(1.96^2))),3))*100,"")</f>
        <v>5.4</v>
      </c>
      <c r="S69" s="156"/>
      <c r="T69" s="113">
        <f>IFERROR(IF(OR(T68="",S68=0),"",ROUND((2*S68+1.96^2-(1.96*SQRT((1.96^2+4*S68*(1-(T68/100))))))/(2*($AB68+(1.96^2))),3))*100,"")</f>
        <v>6</v>
      </c>
      <c r="U69" s="113">
        <f>IFERROR(IF(OR(T68="",S68=0),"",ROUND((2*S68+1.96^2+(1.96*SQRT((1.96^2+4*S68*(1-(T68/100))))))/(2*($AB68+(1.96^2))),3))*100,"")</f>
        <v>6.5</v>
      </c>
      <c r="V69" s="156"/>
      <c r="W69" s="113">
        <f>IFERROR(IF(OR(W68="",V68=0),"",ROUND((2*V68+1.96^2-(1.96*SQRT((1.96^2+4*V68*(1-(W68/100))))))/(2*($AB68+(1.96^2))),3))*100,"")</f>
        <v>7.3999999999999995</v>
      </c>
      <c r="X69" s="114">
        <f>IFERROR(IF(OR(W68="",V68=0),"",ROUND((2*V68+1.96^2+(1.96*SQRT((1.96^2+4*V68*(1-(W68/100))))))/(2*($AB68+(1.96^2))),3))*100,"")</f>
        <v>8</v>
      </c>
      <c r="Y69" s="156"/>
      <c r="Z69" s="113">
        <f>IFERROR(IF(OR(Z68="",Y68=0),"",ROUND((2*Y68+1.96^2-(1.96*SQRT((1.96^2+4*Y68*(1-(Z68/100))))))/(2*($AB68+(1.96^2))),3))*100,"")</f>
        <v>6.1</v>
      </c>
      <c r="AA69" s="113">
        <f>IFERROR(IF(OR(Z68="",Y68=0),"",ROUND((2*Y68+1.96^2+(1.96*SQRT((1.96^2+4*Y68*(1-(Z68/100))))))/(2*($AB68+(1.96^2))),3))*100,"")</f>
        <v>6.7</v>
      </c>
      <c r="AB69" s="258"/>
    </row>
    <row r="70" spans="1:29" s="36" customFormat="1" ht="24" customHeight="1" x14ac:dyDescent="0.3">
      <c r="A70" s="73" t="s">
        <v>221</v>
      </c>
      <c r="B70" s="276" t="s">
        <v>197</v>
      </c>
      <c r="C70" s="266" t="s">
        <v>182</v>
      </c>
      <c r="D70" s="268">
        <f>IF(AND(selection!$C$33="All 22 sites combined"),SUMIFS(datax!F:F,datax!D:D,0,datax!E:E,0,datax!C:C,0,datax!B:B,$A70,datax!A:A,"&lt;&gt;Other"),IF(AND(selection!$C$33&lt;&gt;"All 22 sites combined"),SUMIFS(datax!F:F,datax!A:A,selection!$C$33,datax!D:D,0,datax!E:E,0,datax!C:C,0,datax!B:B,$A70),IF(AND(selection!$C$33&lt;&gt;"All 22 sites combined"),SUMIFS(datax!F:F,datax!A:A,selection!$C$33,datax!D:D,0,datax!E:E,0,datax!C:C,0,datax!B:B,$A70),SUMIFS(datax!F:F,datax!D:D,0,datax!E:E,0,datax!C:C,0,datax!B:B,$A70,datax!A:A,"&lt;&gt;Other"))))</f>
        <v>14391</v>
      </c>
      <c r="E70" s="269">
        <f>IF(D70=0,"",IFERROR(D70/$AB70*100,""))</f>
        <v>35.236649445410251</v>
      </c>
      <c r="F70" s="270"/>
      <c r="G70" s="268">
        <f>IF(AND(selection!$C$33="All 22 sites combined"),SUMIFS(datax!F:F,datax!D:D,1,datax!E:E,0,datax!C:C,0,datax!B:B,$A70,datax!A:A,"&lt;&gt;Other"),IF(AND(selection!$C$33&lt;&gt;"All 22 sites combined"),SUMIFS(datax!F:F,datax!A:A,selection!$C$33,datax!D:D,1,datax!E:E,0,datax!C:C,0,datax!B:B,$A70),IF(AND(selection!$C$33&lt;&gt;"All 22 sites combined"),SUMIFS(datax!F:F,datax!A:A,selection!$C$33,datax!D:D,1,datax!E:E,0,datax!C:C,0,datax!B:B,$A70),SUMIFS(datax!F:F,datax!D:D,1,datax!E:E,0,datax!C:C,0,datax!B:B,$A70,datax!A:A,"&lt;&gt;Other"))))</f>
        <v>2653</v>
      </c>
      <c r="H70" s="269">
        <f>IF(G70=0,"",IFERROR(G70/$AB70*100,""))</f>
        <v>6.4959232144168846</v>
      </c>
      <c r="I70" s="270"/>
      <c r="J70" s="268">
        <f>IF(AND(selection!$C$33="All 22 sites combined"),SUMIFS(datax!F:F,datax!D:D,0,datax!E:E,1,datax!C:C,0,datax!B:B,$A70,datax!A:A,"&lt;&gt;Other"),IF(AND(selection!$C$33&lt;&gt;"All 22 sites combined"),SUMIFS(datax!F:F,datax!A:A,selection!$C$33,datax!D:D,0,datax!E:E,1,datax!C:C,0,datax!B:B,$A70),IF(AND(selection!$C$33&lt;&gt;"All 22 sites combined"),SUMIFS(datax!F:F,datax!A:A,selection!$C$33,datax!D:D,0,datax!E:E,1,datax!C:C,0,datax!B:B,$A70),SUMIFS(datax!F:F,datax!D:D,0,datax!E:E,1,datax!C:C,0,datax!B:B,$A70,datax!A:A,"&lt;&gt;Other"))))</f>
        <v>8695</v>
      </c>
      <c r="K70" s="269">
        <f>IF(J70=0,"",IFERROR(J70/$AB70*100,""))</f>
        <v>21.289880267378368</v>
      </c>
      <c r="L70" s="270"/>
      <c r="M70" s="268">
        <f>IF(AND(selection!$C$33="All 22 sites combined"),SUMIFS(datax!F:F,datax!D:D,0,datax!E:E,0,datax!C:C,1,datax!B:B,$A70,datax!A:A,"&lt;&gt;Other"),IF(AND(selection!$C$33&lt;&gt;"All 22 sites combined"),SUMIFS(datax!F:F,datax!A:A,selection!$C$33,datax!D:D,0,datax!E:E,0,datax!C:C,1,datax!B:B,$A70),IF(AND(selection!$C$33&lt;&gt;"All 22 sites combined"),SUMIFS(datax!F:F,datax!A:A,selection!$C$33,datax!D:D,0,datax!E:E,0,datax!C:C,1,datax!B:B,$A70),SUMIFS(datax!F:F,datax!D:D,0,datax!E:E,0,datax!C:C,1,datax!B:B,$A70,datax!A:A,"&lt;&gt;Other"))))</f>
        <v>4051</v>
      </c>
      <c r="N70" s="269">
        <f>IF(M70=0,"",IFERROR(M70/$AB70*100,""))</f>
        <v>9.9189539923116481</v>
      </c>
      <c r="O70" s="270"/>
      <c r="P70" s="268">
        <f>IF(AND(selection!$C$33="All 22 sites combined"),SUMIFS(datax!F:F,datax!D:D,1,datax!E:E,0,datax!C:C,1,datax!B:B,$A70,datax!A:A,"&lt;&gt;Other"),IF(AND(selection!$C$33&lt;&gt;"All 22 sites combined"),SUMIFS(datax!F:F,datax!A:A,selection!$C$33,datax!D:D,1,datax!E:E,0,datax!C:C,1,datax!B:B,$A70),IF(AND(selection!$C$33&lt;&gt;"All 22 sites combined"),SUMIFS(datax!F:F,datax!A:A,selection!$C$33,datax!D:D,1,datax!E:E,0,datax!C:C,1,datax!B:B,$A70),SUMIFS(datax!F:F,datax!D:D,1,datax!E:E,0,datax!C:C,1,datax!B:B,$A70,datax!A:A,"&lt;&gt;Other"))))</f>
        <v>1937</v>
      </c>
      <c r="Q70" s="269">
        <f>IF(P70=0,"",IFERROR(P70/$AB70*100,""))</f>
        <v>4.7427829876839454</v>
      </c>
      <c r="R70" s="270"/>
      <c r="S70" s="268">
        <f>IF(AND(selection!$C$33="All 22 sites combined"),SUMIFS(datax!F:F,datax!D:D,1,datax!E:E,1,datax!C:C,0,datax!B:B,$A70,datax!A:A,"&lt;&gt;Other"),IF(AND(selection!$C$33&lt;&gt;"All 22 sites combined"),SUMIFS(datax!F:F,datax!A:A,selection!$C$33,datax!D:D,1,datax!E:E,1,datax!C:C,0,datax!B:B,$A70),IF(AND(selection!$C$33&lt;&gt;"All 22 sites combined"),SUMIFS(datax!F:F,datax!A:A,selection!$C$33,datax!D:D,1,datax!E:E,1,datax!C:C,0,datax!B:B,$A70),SUMIFS(datax!F:F,datax!D:D,1,datax!E:E,1,datax!C:C,0,datax!B:B,$A70,datax!A:A,"&lt;&gt;Other"))))</f>
        <v>3003</v>
      </c>
      <c r="T70" s="269">
        <f>IF(S70=0,"",IFERROR(S70/$AB70*100,""))</f>
        <v>7.352905168825445</v>
      </c>
      <c r="U70" s="270"/>
      <c r="V70" s="268">
        <f>IF(AND(selection!$C$33="All 22 sites combined"),SUMIFS(datax!F:F,datax!D:D,0,datax!E:E,1,datax!C:C,1,datax!B:B,$A70,datax!A:A,"&lt;&gt;Other"),IF(AND(selection!$C$33&lt;&gt;"All 22 sites combined"),SUMIFS(datax!F:F,datax!A:A,selection!$C$33,datax!D:D,0,datax!E:E,1,datax!C:C,1,datax!B:B,$A70),IF(AND(selection!$C$33&lt;&gt;"All 22 sites combined"),SUMIFS(datax!F:F,datax!A:A,selection!$C$33,datax!D:D,0,datax!E:E,1,datax!C:C,1,datax!B:B,$A70),SUMIFS(datax!F:F,datax!D:D,0,datax!E:E,1,datax!C:C,1,datax!B:B,$A70,datax!A:A,"&lt;&gt;Other"))))</f>
        <v>3566</v>
      </c>
      <c r="W70" s="269">
        <f>IF(V70=0,"",IFERROR(V70/$AB70*100,""))</f>
        <v>8.7314218554883567</v>
      </c>
      <c r="X70" s="270"/>
      <c r="Y70" s="268">
        <f>IF(AND(selection!$C$33="All 22 sites combined"),SUMIFS(datax!F:F,datax!D:D,1,datax!E:E,1,datax!C:C,1,datax!B:B,$A70,datax!A:A,"&lt;&gt;Other"),IF(AND(selection!$C$33&lt;&gt;"All 22 sites combined"),SUMIFS(datax!F:F,datax!A:A,selection!$C$33,datax!D:D,1,datax!E:E,1,datax!C:C,1,datax!B:B,$A70),IF(AND(selection!$C$33&lt;&gt;"All 22 sites combined"),SUMIFS(datax!F:F,datax!A:A,selection!$C$33,datax!D:D,1,datax!E:E,1,datax!C:C,1,datax!B:B,$A70),SUMIFS(datax!F:F,datax!D:D,1,datax!E:E,1,datax!C:C,1,datax!B:B,$A70,datax!A:A,"&lt;&gt;Other"))))</f>
        <v>2545</v>
      </c>
      <c r="Z70" s="269">
        <f>IF(Y70=0,"",IFERROR(Y70/$AB70*100,""))</f>
        <v>6.231483068485101</v>
      </c>
      <c r="AA70" s="269"/>
      <c r="AB70" s="262">
        <f>IF(AND(selection!$C$33="All 22 sites combined"),SUMIFS(datax!F:F,datax!B:B,$A70,datax!A:A,"&lt;&gt;Other"),IF(AND(selection!$C$33&lt;&gt;"All 22 sites combined"),SUMIFS(datax!F:F,datax!A:A,selection!$C$33,datax!B:B,$A70,datax!A:A,"&lt;&gt;Other"),IF(AND(selection!$C$33&lt;&gt;"All 22 sites combined"),SUMIFS(datax!F:F,datax!A:A,selection!$C$33,datax!B:B,$A70,datax!A:A,"&lt;&gt;Other"),SUMIFS(datax!F:F,datax!B:B,$A70,datax!A:A,"&lt;&gt;Other"))))</f>
        <v>40841</v>
      </c>
      <c r="AC70" s="48"/>
    </row>
    <row r="71" spans="1:29" s="36" customFormat="1" ht="24" customHeight="1" x14ac:dyDescent="0.3">
      <c r="A71" s="73"/>
      <c r="B71" s="274"/>
      <c r="C71" s="267"/>
      <c r="D71" s="156"/>
      <c r="E71" s="110">
        <f>IFERROR(IF(OR(E70="",D70=0),"",ROUND((2*D70+1.96^2-(1.96*SQRT((1.96^2+4*D70*(1-(E70/100))))))/(2*($AB70+(1.96^2))),3))*100,"")</f>
        <v>34.799999999999997</v>
      </c>
      <c r="F71" s="111">
        <f>IFERROR(IF(OR(E70="",D70=0),"",ROUND((2*D70+1.96^2+(1.96*SQRT((1.96^2+4*D70*(1-(E70/100))))))/(2*($AB70+(1.96^2))),3))*100,"")</f>
        <v>35.699999999999996</v>
      </c>
      <c r="G71" s="156"/>
      <c r="H71" s="110">
        <f>IFERROR(IF(OR(H70="",G70=0),"",ROUND((2*G70+1.96^2-(1.96*SQRT((1.96^2+4*G70*(1-(H70/100))))))/(2*($AB70+(1.96^2))),3))*100,"")</f>
        <v>6.3</v>
      </c>
      <c r="I71" s="111">
        <f>IFERROR(IF(OR(H70="",G70=0),"",ROUND((2*G70+1.96^2+(1.96*SQRT((1.96^2+4*G70*(1-(H70/100))))))/(2*($AB70+(1.96^2))),3))*100,"")</f>
        <v>6.7</v>
      </c>
      <c r="J71" s="156"/>
      <c r="K71" s="110">
        <f>IFERROR(IF(OR(K70="",J70=0),"",ROUND((2*J70+1.96^2-(1.96*SQRT((1.96^2+4*J70*(1-(K70/100))))))/(2*($AB70+(1.96^2))),3))*100,"")</f>
        <v>20.9</v>
      </c>
      <c r="L71" s="111">
        <f>IFERROR(IF(OR(K70="",J70=0),"",ROUND((2*J70+1.96^2+(1.96*SQRT((1.96^2+4*J70*(1-(K70/100))))))/(2*($AB70+(1.96^2))),3))*100,"")</f>
        <v>21.7</v>
      </c>
      <c r="M71" s="156"/>
      <c r="N71" s="110">
        <f>IFERROR(IF(OR(N70="",M70=0),"",ROUND((2*M70+1.96^2-(1.96*SQRT((1.96^2+4*M70*(1-(N70/100))))))/(2*($AB70+(1.96^2))),3))*100,"")</f>
        <v>9.6</v>
      </c>
      <c r="O71" s="111">
        <f>IFERROR(IF(OR(N70="",M70=0),"",ROUND((2*M70+1.96^2+(1.96*SQRT((1.96^2+4*M70*(1-(N70/100))))))/(2*($AB70+(1.96^2))),3))*100,"")</f>
        <v>10.199999999999999</v>
      </c>
      <c r="P71" s="156"/>
      <c r="Q71" s="110">
        <f>IFERROR(IF(OR(Q70="",P70=0),"",ROUND((2*P70+1.96^2-(1.96*SQRT((1.96^2+4*P70*(1-(Q70/100))))))/(2*($AB70+(1.96^2))),3))*100,"")</f>
        <v>4.5</v>
      </c>
      <c r="R71" s="111">
        <f>IFERROR(IF(OR(Q70="",P70=0),"",ROUND((2*P70+1.96^2+(1.96*SQRT((1.96^2+4*P70*(1-(Q70/100))))))/(2*($AB70+(1.96^2))),3))*100,"")</f>
        <v>5</v>
      </c>
      <c r="S71" s="156"/>
      <c r="T71" s="110">
        <f>IFERROR(IF(OR(T70="",S70=0),"",ROUND((2*S70+1.96^2-(1.96*SQRT((1.96^2+4*S70*(1-(T70/100))))))/(2*($AB70+(1.96^2))),3))*100,"")</f>
        <v>7.1</v>
      </c>
      <c r="U71" s="111">
        <f>IFERROR(IF(OR(T70="",S70=0),"",ROUND((2*S70+1.96^2+(1.96*SQRT((1.96^2+4*S70*(1-(T70/100))))))/(2*($AB70+(1.96^2))),3))*100,"")</f>
        <v>7.6</v>
      </c>
      <c r="V71" s="156"/>
      <c r="W71" s="110">
        <f>IFERROR(IF(OR(W70="",V70=0),"",ROUND((2*V70+1.96^2-(1.96*SQRT((1.96^2+4*V70*(1-(W70/100))))))/(2*($AB70+(1.96^2))),3))*100,"")</f>
        <v>8.5</v>
      </c>
      <c r="X71" s="111">
        <f>IFERROR(IF(OR(W70="",V70=0),"",ROUND((2*V70+1.96^2+(1.96*SQRT((1.96^2+4*V70*(1-(W70/100))))))/(2*($AB70+(1.96^2))),3))*100,"")</f>
        <v>9</v>
      </c>
      <c r="Y71" s="156"/>
      <c r="Z71" s="110">
        <f>IFERROR(IF(OR(Z70="",Y70=0),"",ROUND((2*Y70+1.96^2-(1.96*SQRT((1.96^2+4*Y70*(1-(Z70/100))))))/(2*($AB70+(1.96^2))),3))*100,"")</f>
        <v>6</v>
      </c>
      <c r="AA71" s="110">
        <f>IFERROR(IF(OR(Z70="",Y70=0),"",ROUND((2*Y70+1.96^2+(1.96*SQRT((1.96^2+4*Y70*(1-(Z70/100))))))/(2*($AB70+(1.96^2))),3))*100,"")</f>
        <v>6.5</v>
      </c>
      <c r="AB71" s="258"/>
    </row>
    <row r="72" spans="1:29" s="36" customFormat="1" ht="24" customHeight="1" x14ac:dyDescent="0.3">
      <c r="A72" s="73" t="s">
        <v>183</v>
      </c>
      <c r="B72" s="276" t="s">
        <v>198</v>
      </c>
      <c r="C72" s="271" t="s">
        <v>183</v>
      </c>
      <c r="D72" s="155">
        <f>IF(AND(selection!$C$33="All 22 sites combined"),SUMIFS(datax!F:F,datax!D:D,0,datax!E:E,0,datax!C:C,0,datax!B:B,$A72,datax!A:A,"&lt;&gt;Other"),IF(AND(selection!$C$33&lt;&gt;"All 22 sites combined"),SUMIFS(datax!F:F,datax!A:A,selection!$C$33,datax!D:D,0,datax!E:E,0,datax!C:C,0,datax!B:B,$A72),IF(AND(selection!$C$33&lt;&gt;"All 22 sites combined"),SUMIFS(datax!F:F,datax!A:A,selection!$C$33,datax!D:D,0,datax!E:E,0,datax!C:C,0,datax!B:B,$A72),SUMIFS(datax!F:F,datax!D:D,0,datax!E:E,0,datax!C:C,0,datax!B:B,$A72,datax!A:A,"&lt;&gt;Other"))))</f>
        <v>8304</v>
      </c>
      <c r="E72" s="152">
        <f>IF(D72=0,"",IFERROR(D72/$AB72*100,""))</f>
        <v>31.115107913669064</v>
      </c>
      <c r="F72" s="153"/>
      <c r="G72" s="155">
        <f>IF(AND(selection!$C$33="All 22 sites combined"),SUMIFS(datax!F:F,datax!D:D,1,datax!E:E,0,datax!C:C,0,datax!B:B,$A72,datax!A:A,"&lt;&gt;Other"),IF(AND(selection!$C$33&lt;&gt;"All 22 sites combined"),SUMIFS(datax!F:F,datax!A:A,selection!$C$33,datax!D:D,1,datax!E:E,0,datax!C:C,0,datax!B:B,$A72),IF(AND(selection!$C$33&lt;&gt;"All 22 sites combined"),SUMIFS(datax!F:F,datax!A:A,selection!$C$33,datax!D:D,1,datax!E:E,0,datax!C:C,0,datax!B:B,$A72),SUMIFS(datax!F:F,datax!D:D,1,datax!E:E,0,datax!C:C,0,datax!B:B,$A72,datax!A:A,"&lt;&gt;Other"))))</f>
        <v>1716</v>
      </c>
      <c r="H72" s="152">
        <f>IF(G72=0,"",IFERROR(G72/$AB72*100,""))</f>
        <v>6.4298561151079143</v>
      </c>
      <c r="I72" s="153"/>
      <c r="J72" s="155">
        <f>IF(AND(selection!$C$33="All 22 sites combined"),SUMIFS(datax!F:F,datax!D:D,0,datax!E:E,1,datax!C:C,0,datax!B:B,$A72,datax!A:A,"&lt;&gt;Other"),IF(AND(selection!$C$33&lt;&gt;"All 22 sites combined"),SUMIFS(datax!F:F,datax!A:A,selection!$C$33,datax!D:D,0,datax!E:E,1,datax!C:C,0,datax!B:B,$A72),IF(AND(selection!$C$33&lt;&gt;"All 22 sites combined"),SUMIFS(datax!F:F,datax!A:A,selection!$C$33,datax!D:D,0,datax!E:E,1,datax!C:C,0,datax!B:B,$A72),SUMIFS(datax!F:F,datax!D:D,0,datax!E:E,1,datax!C:C,0,datax!B:B,$A72,datax!A:A,"&lt;&gt;Other"))))</f>
        <v>6033</v>
      </c>
      <c r="K72" s="152">
        <f>IF(J72=0,"",IFERROR(J72/$AB72*100,""))</f>
        <v>22.605665467625897</v>
      </c>
      <c r="L72" s="153"/>
      <c r="M72" s="155">
        <f>IF(AND(selection!$C$33="All 22 sites combined"),SUMIFS(datax!F:F,datax!D:D,0,datax!E:E,0,datax!C:C,1,datax!B:B,$A72,datax!A:A,"&lt;&gt;Other"),IF(AND(selection!$C$33&lt;&gt;"All 22 sites combined"),SUMIFS(datax!F:F,datax!A:A,selection!$C$33,datax!D:D,0,datax!E:E,0,datax!C:C,1,datax!B:B,$A72),IF(AND(selection!$C$33&lt;&gt;"All 22 sites combined"),SUMIFS(datax!F:F,datax!A:A,selection!$C$33,datax!D:D,0,datax!E:E,0,datax!C:C,1,datax!B:B,$A72),SUMIFS(datax!F:F,datax!D:D,0,datax!E:E,0,datax!C:C,1,datax!B:B,$A72,datax!A:A,"&lt;&gt;Other"))))</f>
        <v>2863</v>
      </c>
      <c r="N72" s="152">
        <f>IF(M72=0,"",IFERROR(M72/$AB72*100,""))</f>
        <v>10.727667865707433</v>
      </c>
      <c r="O72" s="153"/>
      <c r="P72" s="155">
        <f>IF(AND(selection!$C$33="All 22 sites combined"),SUMIFS(datax!F:F,datax!D:D,1,datax!E:E,0,datax!C:C,1,datax!B:B,$A72,datax!A:A,"&lt;&gt;Other"),IF(AND(selection!$C$33&lt;&gt;"All 22 sites combined"),SUMIFS(datax!F:F,datax!A:A,selection!$C$33,datax!D:D,1,datax!E:E,0,datax!C:C,1,datax!B:B,$A72),IF(AND(selection!$C$33&lt;&gt;"All 22 sites combined"),SUMIFS(datax!F:F,datax!A:A,selection!$C$33,datax!D:D,1,datax!E:E,0,datax!C:C,1,datax!B:B,$A72),SUMIFS(datax!F:F,datax!D:D,1,datax!E:E,0,datax!C:C,1,datax!B:B,$A72,datax!A:A,"&lt;&gt;Other"))))</f>
        <v>1141</v>
      </c>
      <c r="Q72" s="152">
        <f>IF(P72=0,"",IFERROR(P72/$AB72*100,""))</f>
        <v>4.275329736211031</v>
      </c>
      <c r="R72" s="153"/>
      <c r="S72" s="155">
        <f>IF(AND(selection!$C$33="All 22 sites combined"),SUMIFS(datax!F:F,datax!D:D,1,datax!E:E,1,datax!C:C,0,datax!B:B,$A72,datax!A:A,"&lt;&gt;Other"),IF(AND(selection!$C$33&lt;&gt;"All 22 sites combined"),SUMIFS(datax!F:F,datax!A:A,selection!$C$33,datax!D:D,1,datax!E:E,1,datax!C:C,0,datax!B:B,$A72),IF(AND(selection!$C$33&lt;&gt;"All 22 sites combined"),SUMIFS(datax!F:F,datax!A:A,selection!$C$33,datax!D:D,1,datax!E:E,1,datax!C:C,0,datax!B:B,$A72),SUMIFS(datax!F:F,datax!D:D,1,datax!E:E,1,datax!C:C,0,datax!B:B,$A72,datax!A:A,"&lt;&gt;Other"))))</f>
        <v>2150</v>
      </c>
      <c r="T72" s="152">
        <f>IF(S72=0,"",IFERROR(S72/$AB72*100,""))</f>
        <v>8.0560551558752991</v>
      </c>
      <c r="U72" s="153"/>
      <c r="V72" s="155">
        <f>IF(AND(selection!$C$33="All 22 sites combined"),SUMIFS(datax!F:F,datax!D:D,0,datax!E:E,1,datax!C:C,1,datax!B:B,$A72,datax!A:A,"&lt;&gt;Other"),IF(AND(selection!$C$33&lt;&gt;"All 22 sites combined"),SUMIFS(datax!F:F,datax!A:A,selection!$C$33,datax!D:D,0,datax!E:E,1,datax!C:C,1,datax!B:B,$A72),IF(AND(selection!$C$33&lt;&gt;"All 22 sites combined"),SUMIFS(datax!F:F,datax!A:A,selection!$C$33,datax!D:D,0,datax!E:E,1,datax!C:C,1,datax!B:B,$A72),SUMIFS(datax!F:F,datax!D:D,0,datax!E:E,1,datax!C:C,1,datax!B:B,$A72,datax!A:A,"&lt;&gt;Other"))))</f>
        <v>2478</v>
      </c>
      <c r="W72" s="152">
        <f>IF(V72=0,"",IFERROR(V72/$AB72*100,""))</f>
        <v>9.2850719424460433</v>
      </c>
      <c r="X72" s="153"/>
      <c r="Y72" s="155">
        <f>IF(AND(selection!$C$33="All 22 sites combined"),SUMIFS(datax!F:F,datax!D:D,1,datax!E:E,1,datax!C:C,1,datax!B:B,$A72,datax!A:A,"&lt;&gt;Other"),IF(AND(selection!$C$33&lt;&gt;"All 22 sites combined"),SUMIFS(datax!F:F,datax!A:A,selection!$C$33,datax!D:D,1,datax!E:E,1,datax!C:C,1,datax!B:B,$A72),IF(AND(selection!$C$33&lt;&gt;"All 22 sites combined"),SUMIFS(datax!F:F,datax!A:A,selection!$C$33,datax!D:D,1,datax!E:E,1,datax!C:C,1,datax!B:B,$A72),SUMIFS(datax!F:F,datax!D:D,1,datax!E:E,1,datax!C:C,1,datax!B:B,$A72,datax!A:A,"&lt;&gt;Other"))))</f>
        <v>2003</v>
      </c>
      <c r="Z72" s="152">
        <f>IF(Y72=0,"",IFERROR(Y72/$AB72*100,""))</f>
        <v>7.5052458033573144</v>
      </c>
      <c r="AA72" s="153"/>
      <c r="AB72" s="262">
        <f>IF(AND(selection!$C$33="All 22 sites combined"),SUMIFS(datax!F:F,datax!B:B,$A72,datax!A:A,"&lt;&gt;Other"),IF(AND(selection!$C$33&lt;&gt;"All 22 sites combined"),SUMIFS(datax!F:F,datax!A:A,selection!$C$33,datax!B:B,$A72,datax!A:A,"&lt;&gt;Other"),IF(AND(selection!$C$33&lt;&gt;"All 22 sites combined"),SUMIFS(datax!F:F,datax!A:A,selection!$C$33,datax!B:B,$A72,datax!A:A,"&lt;&gt;Other"),SUMIFS(datax!F:F,datax!B:B,$A72,datax!A:A,"&lt;&gt;Other"))))</f>
        <v>26688</v>
      </c>
      <c r="AC72" s="48"/>
    </row>
    <row r="73" spans="1:29" s="36" customFormat="1" ht="24" customHeight="1" x14ac:dyDescent="0.3">
      <c r="A73" s="73"/>
      <c r="B73" s="274"/>
      <c r="C73" s="213"/>
      <c r="D73" s="156"/>
      <c r="E73" s="113">
        <f>IFERROR(IF(OR(E72="",D72=0),"",ROUND((2*D72+1.96^2-(1.96*SQRT((1.96^2+4*D72*(1-(E72/100))))))/(2*($AB72+(1.96^2))),3))*100,"")</f>
        <v>30.599999999999998</v>
      </c>
      <c r="F73" s="114">
        <f>IFERROR(IF(OR(E72="",D72=0),"",ROUND((2*D72+1.96^2+(1.96*SQRT((1.96^2+4*D72*(1-(E72/100))))))/(2*($AB72+(1.96^2))),3))*100,"")</f>
        <v>31.7</v>
      </c>
      <c r="G73" s="156"/>
      <c r="H73" s="113">
        <f>IFERROR(IF(OR(H72="",G72=0),"",ROUND((2*G72+1.96^2-(1.96*SQRT((1.96^2+4*G72*(1-(H72/100))))))/(2*($AB72+(1.96^2))),3))*100,"")</f>
        <v>6.1</v>
      </c>
      <c r="I73" s="113">
        <f>IFERROR(IF(OR(H72="",G72=0),"",ROUND((2*G72+1.96^2+(1.96*SQRT((1.96^2+4*G72*(1-(H72/100))))))/(2*($AB72+(1.96^2))),3))*100,"")</f>
        <v>6.7</v>
      </c>
      <c r="J73" s="156"/>
      <c r="K73" s="113">
        <f>IFERROR(IF(OR(K72="",J72=0),"",ROUND((2*J72+1.96^2-(1.96*SQRT((1.96^2+4*J72*(1-(K72/100))))))/(2*($AB72+(1.96^2))),3))*100,"")</f>
        <v>22.1</v>
      </c>
      <c r="L73" s="114">
        <f>IFERROR(IF(OR(K72="",J72=0),"",ROUND((2*J72+1.96^2+(1.96*SQRT((1.96^2+4*J72*(1-(K72/100))))))/(2*($AB72+(1.96^2))),3))*100,"")</f>
        <v>23.1</v>
      </c>
      <c r="M73" s="156"/>
      <c r="N73" s="113">
        <f>IFERROR(IF(OR(N72="",M72=0),"",ROUND((2*M72+1.96^2-(1.96*SQRT((1.96^2+4*M72*(1-(N72/100))))))/(2*($AB72+(1.96^2))),3))*100,"")</f>
        <v>10.4</v>
      </c>
      <c r="O73" s="113">
        <f>IFERROR(IF(OR(N72="",M72=0),"",ROUND((2*M72+1.96^2+(1.96*SQRT((1.96^2+4*M72*(1-(N72/100))))))/(2*($AB72+(1.96^2))),3))*100,"")</f>
        <v>11.1</v>
      </c>
      <c r="P73" s="156"/>
      <c r="Q73" s="113">
        <f>IFERROR(IF(OR(Q72="",P72=0),"",ROUND((2*P72+1.96^2-(1.96*SQRT((1.96^2+4*P72*(1-(Q72/100))))))/(2*($AB72+(1.96^2))),3))*100,"")</f>
        <v>4</v>
      </c>
      <c r="R73" s="114">
        <f>IFERROR(IF(OR(Q72="",P72=0),"",ROUND((2*P72+1.96^2+(1.96*SQRT((1.96^2+4*P72*(1-(Q72/100))))))/(2*($AB72+(1.96^2))),3))*100,"")</f>
        <v>4.5</v>
      </c>
      <c r="S73" s="156"/>
      <c r="T73" s="113">
        <f>IFERROR(IF(OR(T72="",S72=0),"",ROUND((2*S72+1.96^2-(1.96*SQRT((1.96^2+4*S72*(1-(T72/100))))))/(2*($AB72+(1.96^2))),3))*100,"")</f>
        <v>7.7</v>
      </c>
      <c r="U73" s="113">
        <f>IFERROR(IF(OR(T72="",S72=0),"",ROUND((2*S72+1.96^2+(1.96*SQRT((1.96^2+4*S72*(1-(T72/100))))))/(2*($AB72+(1.96^2))),3))*100,"")</f>
        <v>8.4</v>
      </c>
      <c r="V73" s="156"/>
      <c r="W73" s="113">
        <f>IFERROR(IF(OR(W72="",V72=0),"",ROUND((2*V72+1.96^2-(1.96*SQRT((1.96^2+4*V72*(1-(W72/100))))))/(2*($AB72+(1.96^2))),3))*100,"")</f>
        <v>8.9</v>
      </c>
      <c r="X73" s="114">
        <f>IFERROR(IF(OR(W72="",V72=0),"",ROUND((2*V72+1.96^2+(1.96*SQRT((1.96^2+4*V72*(1-(W72/100))))))/(2*($AB72+(1.96^2))),3))*100,"")</f>
        <v>9.6</v>
      </c>
      <c r="Y73" s="156"/>
      <c r="Z73" s="113">
        <f>IFERROR(IF(OR(Z72="",Y72=0),"",ROUND((2*Y72+1.96^2-(1.96*SQRT((1.96^2+4*Y72*(1-(Z72/100))))))/(2*($AB72+(1.96^2))),3))*100,"")</f>
        <v>7.1999999999999993</v>
      </c>
      <c r="AA73" s="113">
        <f>IFERROR(IF(OR(Z72="",Y72=0),"",ROUND((2*Y72+1.96^2+(1.96*SQRT((1.96^2+4*Y72*(1-(Z72/100))))))/(2*($AB72+(1.96^2))),3))*100,"")</f>
        <v>7.8</v>
      </c>
      <c r="AB73" s="258"/>
    </row>
    <row r="74" spans="1:29" s="36" customFormat="1" ht="24" customHeight="1" x14ac:dyDescent="0.3">
      <c r="A74" s="73" t="s">
        <v>184</v>
      </c>
      <c r="B74" s="275" t="s">
        <v>201</v>
      </c>
      <c r="C74" s="211" t="s">
        <v>184</v>
      </c>
      <c r="D74" s="155">
        <f>IF(AND(selection!$C$33="All 22 sites combined"),SUMIFS(datax!F:F,datax!D:D,0,datax!E:E,0,datax!C:C,0,datax!B:B,$A74,datax!A:A,"&lt;&gt;Other"),IF(AND(selection!$C$33&lt;&gt;"All 22 sites combined"),SUMIFS(datax!F:F,datax!A:A,selection!$C$33,datax!D:D,0,datax!E:E,0,datax!C:C,0,datax!B:B,$A74),IF(AND(selection!$C$33&lt;&gt;"All 22 sites combined"),SUMIFS(datax!F:F,datax!A:A,selection!$C$33,datax!D:D,0,datax!E:E,0,datax!C:C,0,datax!B:B,$A74),SUMIFS(datax!F:F,datax!D:D,0,datax!E:E,0,datax!C:C,0,datax!B:B,$A74,datax!A:A,"&lt;&gt;Other"))))</f>
        <v>12670</v>
      </c>
      <c r="E74" s="152">
        <f>IF(D74=0,"",IFERROR(D74/$AB74*100,""))</f>
        <v>34.391031730951923</v>
      </c>
      <c r="F74" s="153"/>
      <c r="G74" s="155">
        <f>IF(AND(selection!$C$33="All 22 sites combined"),SUMIFS(datax!F:F,datax!D:D,1,datax!E:E,0,datax!C:C,0,datax!B:B,$A74,datax!A:A,"&lt;&gt;Other"),IF(AND(selection!$C$33&lt;&gt;"All 22 sites combined"),SUMIFS(datax!F:F,datax!A:A,selection!$C$33,datax!D:D,1,datax!E:E,0,datax!C:C,0,datax!B:B,$A74),IF(AND(selection!$C$33&lt;&gt;"All 22 sites combined"),SUMIFS(datax!F:F,datax!A:A,selection!$C$33,datax!D:D,1,datax!E:E,0,datax!C:C,0,datax!B:B,$A74),SUMIFS(datax!F:F,datax!D:D,1,datax!E:E,0,datax!C:C,0,datax!B:B,$A74,datax!A:A,"&lt;&gt;Other"))))</f>
        <v>2614</v>
      </c>
      <c r="H74" s="152">
        <f>IF(G74=0,"",IFERROR(G74/$AB74*100,""))</f>
        <v>7.0953557178143916</v>
      </c>
      <c r="I74" s="153"/>
      <c r="J74" s="155">
        <f>IF(AND(selection!$C$33="All 22 sites combined"),SUMIFS(datax!F:F,datax!D:D,0,datax!E:E,1,datax!C:C,0,datax!B:B,$A74,datax!A:A,"&lt;&gt;Other"),IF(AND(selection!$C$33&lt;&gt;"All 22 sites combined"),SUMIFS(datax!F:F,datax!A:A,selection!$C$33,datax!D:D,0,datax!E:E,1,datax!C:C,0,datax!B:B,$A74),IF(AND(selection!$C$33&lt;&gt;"All 22 sites combined"),SUMIFS(datax!F:F,datax!A:A,selection!$C$33,datax!D:D,0,datax!E:E,1,datax!C:C,0,datax!B:B,$A74),SUMIFS(datax!F:F,datax!D:D,0,datax!E:E,1,datax!C:C,0,datax!B:B,$A74,datax!A:A,"&lt;&gt;Other"))))</f>
        <v>7913</v>
      </c>
      <c r="K74" s="152">
        <f>IF(J74=0,"",IFERROR(J74/$AB74*100,""))</f>
        <v>21.478787220759479</v>
      </c>
      <c r="L74" s="153"/>
      <c r="M74" s="155">
        <f>IF(AND(selection!$C$33="All 22 sites combined"),SUMIFS(datax!F:F,datax!D:D,0,datax!E:E,0,datax!C:C,1,datax!B:B,$A74,datax!A:A,"&lt;&gt;Other"),IF(AND(selection!$C$33&lt;&gt;"All 22 sites combined"),SUMIFS(datax!F:F,datax!A:A,selection!$C$33,datax!D:D,0,datax!E:E,0,datax!C:C,1,datax!B:B,$A74),IF(AND(selection!$C$33&lt;&gt;"All 22 sites combined"),SUMIFS(datax!F:F,datax!A:A,selection!$C$33,datax!D:D,0,datax!E:E,0,datax!C:C,1,datax!B:B,$A74),SUMIFS(datax!F:F,datax!D:D,0,datax!E:E,0,datax!C:C,1,datax!B:B,$A74,datax!A:A,"&lt;&gt;Other"))))</f>
        <v>3572</v>
      </c>
      <c r="N74" s="152">
        <f>IF(M74=0,"",IFERROR(M74/$AB74*100,""))</f>
        <v>9.6957194430118623</v>
      </c>
      <c r="O74" s="153"/>
      <c r="P74" s="155">
        <f>IF(AND(selection!$C$33="All 22 sites combined"),SUMIFS(datax!F:F,datax!D:D,1,datax!E:E,0,datax!C:C,1,datax!B:B,$A74,datax!A:A,"&lt;&gt;Other"),IF(AND(selection!$C$33&lt;&gt;"All 22 sites combined"),SUMIFS(datax!F:F,datax!A:A,selection!$C$33,datax!D:D,1,datax!E:E,0,datax!C:C,1,datax!B:B,$A74),IF(AND(selection!$C$33&lt;&gt;"All 22 sites combined"),SUMIFS(datax!F:F,datax!A:A,selection!$C$33,datax!D:D,1,datax!E:E,0,datax!C:C,1,datax!B:B,$A74),SUMIFS(datax!F:F,datax!D:D,1,datax!E:E,0,datax!C:C,1,datax!B:B,$A74,datax!A:A,"&lt;&gt;Other"))))</f>
        <v>1839</v>
      </c>
      <c r="Q74" s="152">
        <f>IF(P74=0,"",IFERROR(P74/$AB74*100,""))</f>
        <v>4.9917211802068344</v>
      </c>
      <c r="R74" s="153"/>
      <c r="S74" s="155">
        <f>IF(AND(selection!$C$33="All 22 sites combined"),SUMIFS(datax!F:F,datax!D:D,1,datax!E:E,1,datax!C:C,0,datax!B:B,$A74,datax!A:A,"&lt;&gt;Other"),IF(AND(selection!$C$33&lt;&gt;"All 22 sites combined"),SUMIFS(datax!F:F,datax!A:A,selection!$C$33,datax!D:D,1,datax!E:E,1,datax!C:C,0,datax!B:B,$A74),IF(AND(selection!$C$33&lt;&gt;"All 22 sites combined"),SUMIFS(datax!F:F,datax!A:A,selection!$C$33,datax!D:D,1,datax!E:E,1,datax!C:C,0,datax!B:B,$A74),SUMIFS(datax!F:F,datax!D:D,1,datax!E:E,1,datax!C:C,0,datax!B:B,$A74,datax!A:A,"&lt;&gt;Other"))))</f>
        <v>2663</v>
      </c>
      <c r="T74" s="152">
        <f>IF(S74=0,"",IFERROR(S74/$AB74*100,""))</f>
        <v>7.2283597079340955</v>
      </c>
      <c r="U74" s="153"/>
      <c r="V74" s="155">
        <f>IF(AND(selection!$C$33="All 22 sites combined"),SUMIFS(datax!F:F,datax!D:D,0,datax!E:E,1,datax!C:C,1,datax!B:B,$A74,datax!A:A,"&lt;&gt;Other"),IF(AND(selection!$C$33&lt;&gt;"All 22 sites combined"),SUMIFS(datax!F:F,datax!A:A,selection!$C$33,datax!D:D,0,datax!E:E,1,datax!C:C,1,datax!B:B,$A74),IF(AND(selection!$C$33&lt;&gt;"All 22 sites combined"),SUMIFS(datax!F:F,datax!A:A,selection!$C$33,datax!D:D,0,datax!E:E,1,datax!C:C,1,datax!B:B,$A74),SUMIFS(datax!F:F,datax!D:D,0,datax!E:E,1,datax!C:C,1,datax!B:B,$A74,datax!A:A,"&lt;&gt;Other"))))</f>
        <v>3272</v>
      </c>
      <c r="W74" s="152">
        <f>IF(V74=0,"",IFERROR(V74/$AB74*100,""))</f>
        <v>8.8814092994218399</v>
      </c>
      <c r="X74" s="153"/>
      <c r="Y74" s="155">
        <f>IF(AND(selection!$C$33="All 22 sites combined"),SUMIFS(datax!F:F,datax!D:D,1,datax!E:E,1,datax!C:C,1,datax!B:B,$A74,datax!A:A,"&lt;&gt;Other"),IF(AND(selection!$C$33&lt;&gt;"All 22 sites combined"),SUMIFS(datax!F:F,datax!A:A,selection!$C$33,datax!D:D,1,datax!E:E,1,datax!C:C,1,datax!B:B,$A74),IF(AND(selection!$C$33&lt;&gt;"All 22 sites combined"),SUMIFS(datax!F:F,datax!A:A,selection!$C$33,datax!D:D,1,datax!E:E,1,datax!C:C,1,datax!B:B,$A74),SUMIFS(datax!F:F,datax!D:D,1,datax!E:E,1,datax!C:C,1,datax!B:B,$A74,datax!A:A,"&lt;&gt;Other"))))</f>
        <v>2298</v>
      </c>
      <c r="Z74" s="152">
        <f>IF(Y74=0,"",IFERROR(Y74/$AB74*100,""))</f>
        <v>6.2376156998995684</v>
      </c>
      <c r="AA74" s="153"/>
      <c r="AB74" s="262">
        <f>IF(AND(selection!$C$33="All 22 sites combined"),SUMIFS(datax!F:F,datax!B:B,$A74,datax!A:A,"&lt;&gt;Other"),IF(AND(selection!$C$33&lt;&gt;"All 22 sites combined"),SUMIFS(datax!F:F,datax!A:A,selection!$C$33,datax!B:B,$A74,datax!A:A,"&lt;&gt;Other"),IF(AND(selection!$C$33&lt;&gt;"All 22 sites combined"),SUMIFS(datax!F:F,datax!A:A,selection!$C$33,datax!B:B,$A74,datax!A:A,"&lt;&gt;Other"),SUMIFS(datax!F:F,datax!B:B,$A74,datax!A:A,"&lt;&gt;Other"))))</f>
        <v>36841</v>
      </c>
      <c r="AC74" s="48"/>
    </row>
    <row r="75" spans="1:29" s="36" customFormat="1" ht="24" customHeight="1" x14ac:dyDescent="0.3">
      <c r="A75" s="73"/>
      <c r="B75" s="274"/>
      <c r="C75" s="213"/>
      <c r="D75" s="156"/>
      <c r="E75" s="113">
        <f>IFERROR(IF(OR(E74="",D74=0),"",ROUND((2*D74+1.96^2-(1.96*SQRT((1.96^2+4*D74*(1-(E74/100))))))/(2*($AB74+(1.96^2))),3))*100,"")</f>
        <v>33.900000000000006</v>
      </c>
      <c r="F75" s="114">
        <f>IFERROR(IF(OR(E74="",D74=0),"",ROUND((2*D74+1.96^2+(1.96*SQRT((1.96^2+4*D74*(1-(E74/100))))))/(2*($AB74+(1.96^2))),3))*100,"")</f>
        <v>34.9</v>
      </c>
      <c r="G75" s="156"/>
      <c r="H75" s="113">
        <f>IFERROR(IF(OR(H74="",G74=0),"",ROUND((2*G74+1.96^2-(1.96*SQRT((1.96^2+4*G74*(1-(H74/100))))))/(2*($AB74+(1.96^2))),3))*100,"")</f>
        <v>6.8000000000000007</v>
      </c>
      <c r="I75" s="113">
        <f>IFERROR(IF(OR(H74="",G74=0),"",ROUND((2*G74+1.96^2+(1.96*SQRT((1.96^2+4*G74*(1-(H74/100))))))/(2*($AB74+(1.96^2))),3))*100,"")</f>
        <v>7.3999999999999995</v>
      </c>
      <c r="J75" s="156"/>
      <c r="K75" s="113">
        <f>IFERROR(IF(OR(K74="",J74=0),"",ROUND((2*J74+1.96^2-(1.96*SQRT((1.96^2+4*J74*(1-(K74/100))))))/(2*($AB74+(1.96^2))),3))*100,"")</f>
        <v>21.099999999999998</v>
      </c>
      <c r="L75" s="114">
        <f>IFERROR(IF(OR(K74="",J74=0),"",ROUND((2*J74+1.96^2+(1.96*SQRT((1.96^2+4*J74*(1-(K74/100))))))/(2*($AB74+(1.96^2))),3))*100,"")</f>
        <v>21.9</v>
      </c>
      <c r="M75" s="156"/>
      <c r="N75" s="113">
        <f>IFERROR(IF(OR(N74="",M74=0),"",ROUND((2*M74+1.96^2-(1.96*SQRT((1.96^2+4*M74*(1-(N74/100))))))/(2*($AB74+(1.96^2))),3))*100,"")</f>
        <v>9.4</v>
      </c>
      <c r="O75" s="113">
        <f>IFERROR(IF(OR(N74="",M74=0),"",ROUND((2*M74+1.96^2+(1.96*SQRT((1.96^2+4*M74*(1-(N74/100))))))/(2*($AB74+(1.96^2))),3))*100,"")</f>
        <v>10</v>
      </c>
      <c r="P75" s="156"/>
      <c r="Q75" s="113">
        <f>IFERROR(IF(OR(Q74="",P74=0),"",ROUND((2*P74+1.96^2-(1.96*SQRT((1.96^2+4*P74*(1-(Q74/100))))))/(2*($AB74+(1.96^2))),3))*100,"")</f>
        <v>4.8</v>
      </c>
      <c r="R75" s="114">
        <f>IFERROR(IF(OR(Q74="",P74=0),"",ROUND((2*P74+1.96^2+(1.96*SQRT((1.96^2+4*P74*(1-(Q74/100))))))/(2*($AB74+(1.96^2))),3))*100,"")</f>
        <v>5.2</v>
      </c>
      <c r="S75" s="156"/>
      <c r="T75" s="113">
        <f>IFERROR(IF(OR(T74="",S74=0),"",ROUND((2*S74+1.96^2-(1.96*SQRT((1.96^2+4*S74*(1-(T74/100))))))/(2*($AB74+(1.96^2))),3))*100,"")</f>
        <v>7.0000000000000009</v>
      </c>
      <c r="U75" s="113">
        <f>IFERROR(IF(OR(T74="",S74=0),"",ROUND((2*S74+1.96^2+(1.96*SQRT((1.96^2+4*S74*(1-(T74/100))))))/(2*($AB74+(1.96^2))),3))*100,"")</f>
        <v>7.5</v>
      </c>
      <c r="V75" s="156"/>
      <c r="W75" s="113">
        <f>IFERROR(IF(OR(W74="",V74=0),"",ROUND((2*V74+1.96^2-(1.96*SQRT((1.96^2+4*V74*(1-(W74/100))))))/(2*($AB74+(1.96^2))),3))*100,"")</f>
        <v>8.6</v>
      </c>
      <c r="X75" s="114">
        <f>IFERROR(IF(OR(W74="",V74=0),"",ROUND((2*V74+1.96^2+(1.96*SQRT((1.96^2+4*V74*(1-(W74/100))))))/(2*($AB74+(1.96^2))),3))*100,"")</f>
        <v>9.1999999999999993</v>
      </c>
      <c r="Y75" s="156"/>
      <c r="Z75" s="113">
        <f>IFERROR(IF(OR(Z74="",Y74=0),"",ROUND((2*Y74+1.96^2-(1.96*SQRT((1.96^2+4*Y74*(1-(Z74/100))))))/(2*($AB74+(1.96^2))),3))*100,"")</f>
        <v>6</v>
      </c>
      <c r="AA75" s="113">
        <f>IFERROR(IF(OR(Z74="",Y74=0),"",ROUND((2*Y74+1.96^2+(1.96*SQRT((1.96^2+4*Y74*(1-(Z74/100))))))/(2*($AB74+(1.96^2))),3))*100,"")</f>
        <v>6.5</v>
      </c>
      <c r="AB75" s="258"/>
    </row>
    <row r="76" spans="1:29" s="36" customFormat="1" ht="24" customHeight="1" x14ac:dyDescent="0.3">
      <c r="A76" s="73" t="s">
        <v>185</v>
      </c>
      <c r="B76" s="275" t="s">
        <v>192</v>
      </c>
      <c r="C76" s="211" t="s">
        <v>185</v>
      </c>
      <c r="D76" s="155">
        <f>IF(AND(selection!$C$33="All 22 sites combined"),SUMIFS(datax!F:F,datax!D:D,0,datax!E:E,0,datax!C:C,0,datax!B:B,$A76,datax!A:A,"&lt;&gt;Other"),IF(AND(selection!$C$33&lt;&gt;"All 22 sites combined"),SUMIFS(datax!F:F,datax!A:A,selection!$C$33,datax!D:D,0,datax!E:E,0,datax!C:C,0,datax!B:B,$A76),IF(AND(selection!$C$33&lt;&gt;"All 22 sites combined"),SUMIFS(datax!F:F,datax!A:A,selection!$C$33,datax!D:D,0,datax!E:E,0,datax!C:C,0,datax!B:B,$A76),SUMIFS(datax!F:F,datax!D:D,0,datax!E:E,0,datax!C:C,0,datax!B:B,$A76,datax!A:A,"&lt;&gt;Other"))))</f>
        <v>24437</v>
      </c>
      <c r="E76" s="152">
        <f>IF(D76=0,"",IFERROR(D76/$AB76*100,""))</f>
        <v>32.859563253012048</v>
      </c>
      <c r="F76" s="153"/>
      <c r="G76" s="155">
        <f>IF(AND(selection!$C$33="All 22 sites combined"),SUMIFS(datax!F:F,datax!D:D,1,datax!E:E,0,datax!C:C,0,datax!B:B,$A76,datax!A:A,"&lt;&gt;Other"),IF(AND(selection!$C$33&lt;&gt;"All 22 sites combined"),SUMIFS(datax!F:F,datax!A:A,selection!$C$33,datax!D:D,1,datax!E:E,0,datax!C:C,0,datax!B:B,$A76),IF(AND(selection!$C$33&lt;&gt;"All 22 sites combined"),SUMIFS(datax!F:F,datax!A:A,selection!$C$33,datax!D:D,1,datax!E:E,0,datax!C:C,0,datax!B:B,$A76),SUMIFS(datax!F:F,datax!D:D,1,datax!E:E,0,datax!C:C,0,datax!B:B,$A76,datax!A:A,"&lt;&gt;Other"))))</f>
        <v>5114</v>
      </c>
      <c r="H76" s="152">
        <f>IF(G76=0,"",IFERROR(G76/$AB76*100,""))</f>
        <v>6.8766135972461271</v>
      </c>
      <c r="I76" s="153"/>
      <c r="J76" s="155">
        <f>IF(AND(selection!$C$33="All 22 sites combined"),SUMIFS(datax!F:F,datax!D:D,0,datax!E:E,1,datax!C:C,0,datax!B:B,$A76,datax!A:A,"&lt;&gt;Other"),IF(AND(selection!$C$33&lt;&gt;"All 22 sites combined"),SUMIFS(datax!F:F,datax!A:A,selection!$C$33,datax!D:D,0,datax!E:E,1,datax!C:C,0,datax!B:B,$A76),IF(AND(selection!$C$33&lt;&gt;"All 22 sites combined"),SUMIFS(datax!F:F,datax!A:A,selection!$C$33,datax!D:D,0,datax!E:E,1,datax!C:C,0,datax!B:B,$A76),SUMIFS(datax!F:F,datax!D:D,0,datax!E:E,1,datax!C:C,0,datax!B:B,$A76,datax!A:A,"&lt;&gt;Other"))))</f>
        <v>16389</v>
      </c>
      <c r="K76" s="152">
        <f>IF(J76=0,"",IFERROR(J76/$AB76*100,""))</f>
        <v>22.037704388984508</v>
      </c>
      <c r="L76" s="153"/>
      <c r="M76" s="155">
        <f>IF(AND(selection!$C$33="All 22 sites combined"),SUMIFS(datax!F:F,datax!D:D,0,datax!E:E,0,datax!C:C,1,datax!B:B,$A76,datax!A:A,"&lt;&gt;Other"),IF(AND(selection!$C$33&lt;&gt;"All 22 sites combined"),SUMIFS(datax!F:F,datax!A:A,selection!$C$33,datax!D:D,0,datax!E:E,0,datax!C:C,1,datax!B:B,$A76),IF(AND(selection!$C$33&lt;&gt;"All 22 sites combined"),SUMIFS(datax!F:F,datax!A:A,selection!$C$33,datax!D:D,0,datax!E:E,0,datax!C:C,1,datax!B:B,$A76),SUMIFS(datax!F:F,datax!D:D,0,datax!E:E,0,datax!C:C,1,datax!B:B,$A76,datax!A:A,"&lt;&gt;Other"))))</f>
        <v>7187</v>
      </c>
      <c r="N76" s="152">
        <f>IF(M76=0,"",IFERROR(M76/$AB76*100,""))</f>
        <v>9.6641028399311537</v>
      </c>
      <c r="O76" s="153"/>
      <c r="P76" s="155">
        <f>IF(AND(selection!$C$33="All 22 sites combined"),SUMIFS(datax!F:F,datax!D:D,1,datax!E:E,0,datax!C:C,1,datax!B:B,$A76,datax!A:A,"&lt;&gt;Other"),IF(AND(selection!$C$33&lt;&gt;"All 22 sites combined"),SUMIFS(datax!F:F,datax!A:A,selection!$C$33,datax!D:D,1,datax!E:E,0,datax!C:C,1,datax!B:B,$A76),IF(AND(selection!$C$33&lt;&gt;"All 22 sites combined"),SUMIFS(datax!F:F,datax!A:A,selection!$C$33,datax!D:D,1,datax!E:E,0,datax!C:C,1,datax!B:B,$A76),SUMIFS(datax!F:F,datax!D:D,1,datax!E:E,0,datax!C:C,1,datax!B:B,$A76,datax!A:A,"&lt;&gt;Other"))))</f>
        <v>3198</v>
      </c>
      <c r="Q76" s="152">
        <f>IF(P76=0,"",IFERROR(P76/$AB76*100,""))</f>
        <v>4.300236660929432</v>
      </c>
      <c r="R76" s="153"/>
      <c r="S76" s="155">
        <f>IF(AND(selection!$C$33="All 22 sites combined"),SUMIFS(datax!F:F,datax!D:D,1,datax!E:E,1,datax!C:C,0,datax!B:B,$A76,datax!A:A,"&lt;&gt;Other"),IF(AND(selection!$C$33&lt;&gt;"All 22 sites combined"),SUMIFS(datax!F:F,datax!A:A,selection!$C$33,datax!D:D,1,datax!E:E,1,datax!C:C,0,datax!B:B,$A76),IF(AND(selection!$C$33&lt;&gt;"All 22 sites combined"),SUMIFS(datax!F:F,datax!A:A,selection!$C$33,datax!D:D,1,datax!E:E,1,datax!C:C,0,datax!B:B,$A76),SUMIFS(datax!F:F,datax!D:D,1,datax!E:E,1,datax!C:C,0,datax!B:B,$A76,datax!A:A,"&lt;&gt;Other"))))</f>
        <v>6148</v>
      </c>
      <c r="T76" s="152">
        <f>IF(S76=0,"",IFERROR(S76/$AB76*100,""))</f>
        <v>8.2669965576592084</v>
      </c>
      <c r="U76" s="153"/>
      <c r="V76" s="155">
        <f>IF(AND(selection!$C$33="All 22 sites combined"),SUMIFS(datax!F:F,datax!D:D,0,datax!E:E,1,datax!C:C,1,datax!B:B,$A76,datax!A:A,"&lt;&gt;Other"),IF(AND(selection!$C$33&lt;&gt;"All 22 sites combined"),SUMIFS(datax!F:F,datax!A:A,selection!$C$33,datax!D:D,0,datax!E:E,1,datax!C:C,1,datax!B:B,$A76),IF(AND(selection!$C$33&lt;&gt;"All 22 sites combined"),SUMIFS(datax!F:F,datax!A:A,selection!$C$33,datax!D:D,0,datax!E:E,1,datax!C:C,1,datax!B:B,$A76),SUMIFS(datax!F:F,datax!D:D,0,datax!E:E,1,datax!C:C,1,datax!B:B,$A76,datax!A:A,"&lt;&gt;Other"))))</f>
        <v>6672</v>
      </c>
      <c r="W76" s="152">
        <f>IF(V76=0,"",IFERROR(V76/$AB76*100,""))</f>
        <v>8.9716006884681576</v>
      </c>
      <c r="X76" s="153"/>
      <c r="Y76" s="155">
        <f>IF(AND(selection!$C$33="All 22 sites combined"),SUMIFS(datax!F:F,datax!D:D,1,datax!E:E,1,datax!C:C,1,datax!B:B,$A76,datax!A:A,"&lt;&gt;Other"),IF(AND(selection!$C$33&lt;&gt;"All 22 sites combined"),SUMIFS(datax!F:F,datax!A:A,selection!$C$33,datax!D:D,1,datax!E:E,1,datax!C:C,1,datax!B:B,$A76),IF(AND(selection!$C$33&lt;&gt;"All 22 sites combined"),SUMIFS(datax!F:F,datax!A:A,selection!$C$33,datax!D:D,1,datax!E:E,1,datax!C:C,1,datax!B:B,$A76),SUMIFS(datax!F:F,datax!D:D,1,datax!E:E,1,datax!C:C,1,datax!B:B,$A76,datax!A:A,"&lt;&gt;Other"))))</f>
        <v>5223</v>
      </c>
      <c r="Z76" s="152">
        <f>IF(Y76=0,"",IFERROR(Y76/$AB76*100,""))</f>
        <v>7.0231820137693637</v>
      </c>
      <c r="AA76" s="153"/>
      <c r="AB76" s="262">
        <f>IF(AND(selection!$C$33="All 22 sites combined"),SUMIFS(datax!F:F,datax!B:B,$A76,datax!A:A,"&lt;&gt;Other"),IF(AND(selection!$C$33&lt;&gt;"All 22 sites combined"),SUMIFS(datax!F:F,datax!A:A,selection!$C$33,datax!B:B,$A76,datax!A:A,"&lt;&gt;Other"),IF(AND(selection!$C$33&lt;&gt;"All 22 sites combined"),SUMIFS(datax!F:F,datax!A:A,selection!$C$33,datax!B:B,$A76,datax!A:A,"&lt;&gt;Other"),SUMIFS(datax!F:F,datax!B:B,$A76,datax!A:A,"&lt;&gt;Other"))))</f>
        <v>74368</v>
      </c>
      <c r="AC76" s="48"/>
    </row>
    <row r="77" spans="1:29" s="36" customFormat="1" ht="24" customHeight="1" x14ac:dyDescent="0.3">
      <c r="A77" s="73"/>
      <c r="B77" s="274"/>
      <c r="C77" s="213"/>
      <c r="D77" s="156"/>
      <c r="E77" s="113">
        <f>IFERROR(IF(OR(E76="",D76=0),"",ROUND((2*D76+1.96^2-(1.96*SQRT((1.96^2+4*D76*(1-(E76/100))))))/(2*($AB76+(1.96^2))),3))*100,"")</f>
        <v>32.5</v>
      </c>
      <c r="F77" s="114">
        <f>IFERROR(IF(OR(E76="",D76=0),"",ROUND((2*D76+1.96^2+(1.96*SQRT((1.96^2+4*D76*(1-(E76/100))))))/(2*($AB76+(1.96^2))),3))*100,"")</f>
        <v>33.200000000000003</v>
      </c>
      <c r="G77" s="156"/>
      <c r="H77" s="113">
        <f>IFERROR(IF(OR(H76="",G76=0),"",ROUND((2*G76+1.96^2-(1.96*SQRT((1.96^2+4*G76*(1-(H76/100))))))/(2*($AB76+(1.96^2))),3))*100,"")</f>
        <v>6.7</v>
      </c>
      <c r="I77" s="113">
        <f>IFERROR(IF(OR(H76="",G76=0),"",ROUND((2*G76+1.96^2+(1.96*SQRT((1.96^2+4*G76*(1-(H76/100))))))/(2*($AB76+(1.96^2))),3))*100,"")</f>
        <v>7.1</v>
      </c>
      <c r="J77" s="156"/>
      <c r="K77" s="113">
        <f>IFERROR(IF(OR(K76="",J76=0),"",ROUND((2*J76+1.96^2-(1.96*SQRT((1.96^2+4*J76*(1-(K76/100))))))/(2*($AB76+(1.96^2))),3))*100,"")</f>
        <v>21.7</v>
      </c>
      <c r="L77" s="114">
        <f>IFERROR(IF(OR(K76="",J76=0),"",ROUND((2*J76+1.96^2+(1.96*SQRT((1.96^2+4*J76*(1-(K76/100))))))/(2*($AB76+(1.96^2))),3))*100,"")</f>
        <v>22.3</v>
      </c>
      <c r="M77" s="156"/>
      <c r="N77" s="113">
        <f>IFERROR(IF(OR(N76="",M76=0),"",ROUND((2*M76+1.96^2-(1.96*SQRT((1.96^2+4*M76*(1-(N76/100))))))/(2*($AB76+(1.96^2))),3))*100,"")</f>
        <v>9.5</v>
      </c>
      <c r="O77" s="113">
        <f>IFERROR(IF(OR(N76="",M76=0),"",ROUND((2*M76+1.96^2+(1.96*SQRT((1.96^2+4*M76*(1-(N76/100))))))/(2*($AB76+(1.96^2))),3))*100,"")</f>
        <v>9.9</v>
      </c>
      <c r="P77" s="156"/>
      <c r="Q77" s="113">
        <f>IFERROR(IF(OR(Q76="",P76=0),"",ROUND((2*P76+1.96^2-(1.96*SQRT((1.96^2+4*P76*(1-(Q76/100))))))/(2*($AB76+(1.96^2))),3))*100,"")</f>
        <v>4.2</v>
      </c>
      <c r="R77" s="114">
        <f>IFERROR(IF(OR(Q76="",P76=0),"",ROUND((2*P76+1.96^2+(1.96*SQRT((1.96^2+4*P76*(1-(Q76/100))))))/(2*($AB76+(1.96^2))),3))*100,"")</f>
        <v>4.3999999999999995</v>
      </c>
      <c r="S77" s="156"/>
      <c r="T77" s="113">
        <f>IFERROR(IF(OR(T76="",S76=0),"",ROUND((2*S76+1.96^2-(1.96*SQRT((1.96^2+4*S76*(1-(T76/100))))))/(2*($AB76+(1.96^2))),3))*100,"")</f>
        <v>8.1</v>
      </c>
      <c r="U77" s="113">
        <f>IFERROR(IF(OR(T76="",S76=0),"",ROUND((2*S76+1.96^2+(1.96*SQRT((1.96^2+4*S76*(1-(T76/100))))))/(2*($AB76+(1.96^2))),3))*100,"")</f>
        <v>8.5</v>
      </c>
      <c r="V77" s="156"/>
      <c r="W77" s="113">
        <f>IFERROR(IF(OR(W76="",V76=0),"",ROUND((2*V76+1.96^2-(1.96*SQRT((1.96^2+4*V76*(1-(W76/100))))))/(2*($AB76+(1.96^2))),3))*100,"")</f>
        <v>8.7999999999999989</v>
      </c>
      <c r="X77" s="114">
        <f>IFERROR(IF(OR(W76="",V76=0),"",ROUND((2*V76+1.96^2+(1.96*SQRT((1.96^2+4*V76*(1-(W76/100))))))/(2*($AB76+(1.96^2))),3))*100,"")</f>
        <v>9.1999999999999993</v>
      </c>
      <c r="Y77" s="156"/>
      <c r="Z77" s="113">
        <f>IFERROR(IF(OR(Z76="",Y76=0),"",ROUND((2*Y76+1.96^2-(1.96*SQRT((1.96^2+4*Y76*(1-(Z76/100))))))/(2*($AB76+(1.96^2))),3))*100,"")</f>
        <v>6.8000000000000007</v>
      </c>
      <c r="AA77" s="113">
        <f>IFERROR(IF(OR(Z76="",Y76=0),"",ROUND((2*Y76+1.96^2+(1.96*SQRT((1.96^2+4*Y76*(1-(Z76/100))))))/(2*($AB76+(1.96^2))),3))*100,"")</f>
        <v>7.1999999999999993</v>
      </c>
      <c r="AB77" s="258"/>
    </row>
    <row r="78" spans="1:29" s="36" customFormat="1" ht="24" customHeight="1" x14ac:dyDescent="0.3">
      <c r="A78" s="73" t="s">
        <v>300</v>
      </c>
      <c r="B78" s="275" t="s">
        <v>188</v>
      </c>
      <c r="C78" s="211" t="s">
        <v>300</v>
      </c>
      <c r="D78" s="155">
        <f>IF(AND(selection!$C$33="All 22 sites combined"),SUMIFS(datax!F:F,datax!D:D,0,datax!E:E,0,datax!C:C,0,datax!B:B,$A78,datax!A:A,"&lt;&gt;Other"),IF(AND(selection!$C$33&lt;&gt;"All 22 sites combined"),SUMIFS(datax!F:F,datax!A:A,selection!$C$33,datax!D:D,0,datax!E:E,0,datax!C:C,0,datax!B:B,$A78),IF(AND(selection!$C$33&lt;&gt;"All 22 sites combined"),SUMIFS(datax!F:F,datax!A:A,selection!$C$33,datax!D:D,0,datax!E:E,0,datax!C:C,0,datax!B:B,$A78),SUMIFS(datax!F:F,datax!D:D,0,datax!E:E,0,datax!C:C,0,datax!B:B,$A78,datax!A:A,"&lt;&gt;Other"))))</f>
        <v>9570</v>
      </c>
      <c r="E78" s="152">
        <f>IF(D78=0,"",IFERROR(D78/$AB78*100,""))</f>
        <v>31.231642843156454</v>
      </c>
      <c r="F78" s="153"/>
      <c r="G78" s="155">
        <f>IF(AND(selection!$C$33="All 22 sites combined"),SUMIFS(datax!F:F,datax!D:D,1,datax!E:E,0,datax!C:C,0,datax!B:B,$A78,datax!A:A,"&lt;&gt;Other"),IF(AND(selection!$C$33&lt;&gt;"All 22 sites combined"),SUMIFS(datax!F:F,datax!A:A,selection!$C$33,datax!D:D,1,datax!E:E,0,datax!C:C,0,datax!B:B,$A78),IF(AND(selection!$C$33&lt;&gt;"All 22 sites combined"),SUMIFS(datax!F:F,datax!A:A,selection!$C$33,datax!D:D,1,datax!E:E,0,datax!C:C,0,datax!B:B,$A78),SUMIFS(datax!F:F,datax!D:D,1,datax!E:E,0,datax!C:C,0,datax!B:B,$A78,datax!A:A,"&lt;&gt;Other"))))</f>
        <v>2177</v>
      </c>
      <c r="H78" s="152">
        <f>IF(G78=0,"",IFERROR(G78/$AB78*100,""))</f>
        <v>7.1046276352718483</v>
      </c>
      <c r="I78" s="153"/>
      <c r="J78" s="155">
        <f>IF(AND(selection!$C$33="All 22 sites combined"),SUMIFS(datax!F:F,datax!D:D,0,datax!E:E,1,datax!C:C,0,datax!B:B,$A78,datax!A:A,"&lt;&gt;Other"),IF(AND(selection!$C$33&lt;&gt;"All 22 sites combined"),SUMIFS(datax!F:F,datax!A:A,selection!$C$33,datax!D:D,0,datax!E:E,1,datax!C:C,0,datax!B:B,$A78),IF(AND(selection!$C$33&lt;&gt;"All 22 sites combined"),SUMIFS(datax!F:F,datax!A:A,selection!$C$33,datax!D:D,0,datax!E:E,1,datax!C:C,0,datax!B:B,$A78),SUMIFS(datax!F:F,datax!D:D,0,datax!E:E,1,datax!C:C,0,datax!B:B,$A78,datax!A:A,"&lt;&gt;Other"))))</f>
        <v>6974</v>
      </c>
      <c r="K78" s="152">
        <f>IF(J78=0,"",IFERROR(J78/$AB78*100,""))</f>
        <v>22.759610991449645</v>
      </c>
      <c r="L78" s="153"/>
      <c r="M78" s="155">
        <f>IF(AND(selection!$C$33="All 22 sites combined"),SUMIFS(datax!F:F,datax!D:D,0,datax!E:E,0,datax!C:C,1,datax!B:B,$A78,datax!A:A,"&lt;&gt;Other"),IF(AND(selection!$C$33&lt;&gt;"All 22 sites combined"),SUMIFS(datax!F:F,datax!A:A,selection!$C$33,datax!D:D,0,datax!E:E,0,datax!C:C,1,datax!B:B,$A78),IF(AND(selection!$C$33&lt;&gt;"All 22 sites combined"),SUMIFS(datax!F:F,datax!A:A,selection!$C$33,datax!D:D,0,datax!E:E,0,datax!C:C,1,datax!B:B,$A78),SUMIFS(datax!F:F,datax!D:D,0,datax!E:E,0,datax!C:C,1,datax!B:B,$A78,datax!A:A,"&lt;&gt;Other"))))</f>
        <v>3041</v>
      </c>
      <c r="N78" s="152">
        <f>IF(M78=0,"",IFERROR(M78/$AB78*100,""))</f>
        <v>9.924286926440832</v>
      </c>
      <c r="O78" s="153"/>
      <c r="P78" s="155">
        <f>IF(AND(selection!$C$33="All 22 sites combined"),SUMIFS(datax!F:F,datax!D:D,1,datax!E:E,0,datax!C:C,1,datax!B:B,$A78,datax!A:A,"&lt;&gt;Other"),IF(AND(selection!$C$33&lt;&gt;"All 22 sites combined"),SUMIFS(datax!F:F,datax!A:A,selection!$C$33,datax!D:D,1,datax!E:E,0,datax!C:C,1,datax!B:B,$A78),IF(AND(selection!$C$33&lt;&gt;"All 22 sites combined"),SUMIFS(datax!F:F,datax!A:A,selection!$C$33,datax!D:D,1,datax!E:E,0,datax!C:C,1,datax!B:B,$A78),SUMIFS(datax!F:F,datax!D:D,1,datax!E:E,0,datax!C:C,1,datax!B:B,$A78,datax!A:A,"&lt;&gt;Other"))))</f>
        <v>1788</v>
      </c>
      <c r="Q78" s="152">
        <f>IF(P78=0,"",IFERROR(P78/$AB78*100,""))</f>
        <v>5.835128255335813</v>
      </c>
      <c r="R78" s="153"/>
      <c r="S78" s="155">
        <f>IF(AND(selection!$C$33="All 22 sites combined"),SUMIFS(datax!F:F,datax!D:D,1,datax!E:E,1,datax!C:C,0,datax!B:B,$A78,datax!A:A,"&lt;&gt;Other"),IF(AND(selection!$C$33&lt;&gt;"All 22 sites combined"),SUMIFS(datax!F:F,datax!A:A,selection!$C$33,datax!D:D,1,datax!E:E,1,datax!C:C,0,datax!B:B,$A78),IF(AND(selection!$C$33&lt;&gt;"All 22 sites combined"),SUMIFS(datax!F:F,datax!A:A,selection!$C$33,datax!D:D,1,datax!E:E,1,datax!C:C,0,datax!B:B,$A78),SUMIFS(datax!F:F,datax!D:D,1,datax!E:E,1,datax!C:C,0,datax!B:B,$A78,datax!A:A,"&lt;&gt;Other"))))</f>
        <v>2506</v>
      </c>
      <c r="T78" s="152">
        <f>IF(S78=0,"",IFERROR(S78/$AB78*100,""))</f>
        <v>8.1783173422100379</v>
      </c>
      <c r="U78" s="153"/>
      <c r="V78" s="155">
        <f>IF(AND(selection!$C$33="All 22 sites combined"),SUMIFS(datax!F:F,datax!D:D,0,datax!E:E,1,datax!C:C,1,datax!B:B,$A78,datax!A:A,"&lt;&gt;Other"),IF(AND(selection!$C$33&lt;&gt;"All 22 sites combined"),SUMIFS(datax!F:F,datax!A:A,selection!$C$33,datax!D:D,0,datax!E:E,1,datax!C:C,1,datax!B:B,$A78),IF(AND(selection!$C$33&lt;&gt;"All 22 sites combined"),SUMIFS(datax!F:F,datax!A:A,selection!$C$33,datax!D:D,0,datax!E:E,1,datax!C:C,1,datax!B:B,$A78),SUMIFS(datax!F:F,datax!D:D,0,datax!E:E,1,datax!C:C,1,datax!B:B,$A78,datax!A:A,"&lt;&gt;Other"))))</f>
        <v>2514</v>
      </c>
      <c r="W78" s="152">
        <f>IF(V78=0,"",IFERROR(V78/$AB78*100,""))</f>
        <v>8.2044252986097508</v>
      </c>
      <c r="X78" s="153"/>
      <c r="Y78" s="155">
        <f>IF(AND(selection!$C$33="All 22 sites combined"),SUMIFS(datax!F:F,datax!D:D,1,datax!E:E,1,datax!C:C,1,datax!B:B,$A78,datax!A:A,"&lt;&gt;Other"),IF(AND(selection!$C$33&lt;&gt;"All 22 sites combined"),SUMIFS(datax!F:F,datax!A:A,selection!$C$33,datax!D:D,1,datax!E:E,1,datax!C:C,1,datax!B:B,$A78),IF(AND(selection!$C$33&lt;&gt;"All 22 sites combined"),SUMIFS(datax!F:F,datax!A:A,selection!$C$33,datax!D:D,1,datax!E:E,1,datax!C:C,1,datax!B:B,$A78),SUMIFS(datax!F:F,datax!D:D,1,datax!E:E,1,datax!C:C,1,datax!B:B,$A78,datax!A:A,"&lt;&gt;Other"))))</f>
        <v>2072</v>
      </c>
      <c r="Z78" s="152">
        <f>IF(Y78=0,"",IFERROR(Y78/$AB78*100,""))</f>
        <v>6.7619607075256187</v>
      </c>
      <c r="AA78" s="153"/>
      <c r="AB78" s="262">
        <f>IF(AND(selection!$C$33="All 22 sites combined"),SUMIFS(datax!F:F,datax!B:B,$A78,datax!A:A,"&lt;&gt;Other"),IF(AND(selection!$C$33&lt;&gt;"All 22 sites combined"),SUMIFS(datax!F:F,datax!A:A,selection!$C$33,datax!B:B,$A78,datax!A:A,"&lt;&gt;Other"),IF(AND(selection!$C$33&lt;&gt;"All 22 sites combined"),SUMIFS(datax!F:F,datax!A:A,selection!$C$33,datax!B:B,$A78,datax!A:A,"&lt;&gt;Other"),SUMIFS(datax!F:F,datax!B:B,$A78,datax!A:A,"&lt;&gt;Other"))))</f>
        <v>30642</v>
      </c>
      <c r="AC78" s="48"/>
    </row>
    <row r="79" spans="1:29" s="36" customFormat="1" ht="24" customHeight="1" thickBot="1" x14ac:dyDescent="0.35">
      <c r="A79" s="73"/>
      <c r="B79" s="277"/>
      <c r="C79" s="243"/>
      <c r="D79" s="204"/>
      <c r="E79" s="117">
        <f>IFERROR(IF(OR(E78="",D78=0),"",ROUND((2*D78+1.96^2-(1.96*SQRT((1.96^2+4*D78*(1-(E78/100))))))/(2*($AB78+(1.96^2))),3))*100,"")</f>
        <v>30.7</v>
      </c>
      <c r="F79" s="118">
        <f>IFERROR(IF(OR(E78="",D78=0),"",ROUND((2*D78+1.96^2+(1.96*SQRT((1.96^2+4*D78*(1-(E78/100))))))/(2*($AB78+(1.96^2))),3))*100,"")</f>
        <v>31.8</v>
      </c>
      <c r="G79" s="204"/>
      <c r="H79" s="117">
        <f>IFERROR(IF(OR(H78="",G78=0),"",ROUND((2*G78+1.96^2-(1.96*SQRT((1.96^2+4*G78*(1-(H78/100))))))/(2*($AB78+(1.96^2))),3))*100,"")</f>
        <v>6.8000000000000007</v>
      </c>
      <c r="I79" s="117">
        <f>IFERROR(IF(OR(H78="",G78=0),"",ROUND((2*G78+1.96^2+(1.96*SQRT((1.96^2+4*G78*(1-(H78/100))))))/(2*($AB78+(1.96^2))),3))*100,"")</f>
        <v>7.3999999999999995</v>
      </c>
      <c r="J79" s="204"/>
      <c r="K79" s="117">
        <f>IFERROR(IF(OR(K78="",J78=0),"",ROUND((2*J78+1.96^2-(1.96*SQRT((1.96^2+4*J78*(1-(K78/100))))))/(2*($AB78+(1.96^2))),3))*100,"")</f>
        <v>22.3</v>
      </c>
      <c r="L79" s="118">
        <f>IFERROR(IF(OR(K78="",J78=0),"",ROUND((2*J78+1.96^2+(1.96*SQRT((1.96^2+4*J78*(1-(K78/100))))))/(2*($AB78+(1.96^2))),3))*100,"")</f>
        <v>23.200000000000003</v>
      </c>
      <c r="M79" s="204"/>
      <c r="N79" s="117">
        <f>IFERROR(IF(OR(N78="",M78=0),"",ROUND((2*M78+1.96^2-(1.96*SQRT((1.96^2+4*M78*(1-(N78/100))))))/(2*($AB78+(1.96^2))),3))*100,"")</f>
        <v>9.6</v>
      </c>
      <c r="O79" s="117">
        <f>IFERROR(IF(OR(N78="",M78=0),"",ROUND((2*M78+1.96^2+(1.96*SQRT((1.96^2+4*M78*(1-(N78/100))))))/(2*($AB78+(1.96^2))),3))*100,"")</f>
        <v>10.299999999999999</v>
      </c>
      <c r="P79" s="204"/>
      <c r="Q79" s="117">
        <f>IFERROR(IF(OR(Q78="",P78=0),"",ROUND((2*P78+1.96^2-(1.96*SQRT((1.96^2+4*P78*(1-(Q78/100))))))/(2*($AB78+(1.96^2))),3))*100,"")</f>
        <v>5.6000000000000005</v>
      </c>
      <c r="R79" s="118">
        <f>IFERROR(IF(OR(Q78="",P78=0),"",ROUND((2*P78+1.96^2+(1.96*SQRT((1.96^2+4*P78*(1-(Q78/100))))))/(2*($AB78+(1.96^2))),3))*100,"")</f>
        <v>6.1</v>
      </c>
      <c r="S79" s="204"/>
      <c r="T79" s="117">
        <f>IFERROR(IF(OR(T78="",S78=0),"",ROUND((2*S78+1.96^2-(1.96*SQRT((1.96^2+4*S78*(1-(T78/100))))))/(2*($AB78+(1.96^2))),3))*100,"")</f>
        <v>7.9</v>
      </c>
      <c r="U79" s="117">
        <f>IFERROR(IF(OR(T78="",S78=0),"",ROUND((2*S78+1.96^2+(1.96*SQRT((1.96^2+4*S78*(1-(T78/100))))))/(2*($AB78+(1.96^2))),3))*100,"")</f>
        <v>8.5</v>
      </c>
      <c r="V79" s="204"/>
      <c r="W79" s="117">
        <f>IFERROR(IF(OR(W78="",V78=0),"",ROUND((2*V78+1.96^2-(1.96*SQRT((1.96^2+4*V78*(1-(W78/100))))))/(2*($AB78+(1.96^2))),3))*100,"")</f>
        <v>7.9</v>
      </c>
      <c r="X79" s="118">
        <f>IFERROR(IF(OR(W78="",V78=0),"",ROUND((2*V78+1.96^2+(1.96*SQRT((1.96^2+4*V78*(1-(W78/100))))))/(2*($AB78+(1.96^2))),3))*100,"")</f>
        <v>8.5</v>
      </c>
      <c r="Y79" s="204"/>
      <c r="Z79" s="117">
        <f>IFERROR(IF(OR(Z78="",Y78=0),"",ROUND((2*Y78+1.96^2-(1.96*SQRT((1.96^2+4*Y78*(1-(Z78/100))))))/(2*($AB78+(1.96^2))),3))*100,"")</f>
        <v>6.5</v>
      </c>
      <c r="AA79" s="117">
        <f>IFERROR(IF(OR(Z78="",Y78=0),"",ROUND((2*Y78+1.96^2+(1.96*SQRT((1.96^2+4*Y78*(1-(Z78/100))))))/(2*($AB78+(1.96^2))),3))*100,"")</f>
        <v>7.0000000000000009</v>
      </c>
      <c r="AB79" s="272"/>
    </row>
    <row r="80" spans="1:29" ht="24" customHeight="1" x14ac:dyDescent="0.25">
      <c r="A80" s="1"/>
      <c r="C80" s="3"/>
      <c r="D80" s="87"/>
      <c r="E80" s="3"/>
      <c r="F80" s="3"/>
      <c r="G80" s="87"/>
      <c r="J80" s="87"/>
      <c r="M80" s="87"/>
      <c r="P80" s="87"/>
      <c r="S80" s="87"/>
      <c r="V80" s="87"/>
      <c r="Y80" s="87"/>
      <c r="AB80" s="87"/>
    </row>
    <row r="81" spans="1:36" ht="19.5" customHeight="1" x14ac:dyDescent="0.25">
      <c r="A81" s="1"/>
      <c r="C81" s="18"/>
      <c r="D81" s="3"/>
      <c r="E81" s="3"/>
      <c r="F81" s="3"/>
      <c r="J81" s="3"/>
      <c r="M81" s="3"/>
      <c r="P81" s="3"/>
      <c r="S81" s="3"/>
      <c r="V81" s="3"/>
      <c r="Y81" s="3"/>
    </row>
    <row r="82" spans="1:36" s="1" customFormat="1" ht="19.5" customHeight="1" x14ac:dyDescent="0.25">
      <c r="D82" s="264" t="s">
        <v>161</v>
      </c>
      <c r="E82" s="264"/>
      <c r="F82" s="264"/>
      <c r="G82" s="228" t="s">
        <v>33</v>
      </c>
      <c r="H82" s="228"/>
      <c r="I82" s="228"/>
      <c r="J82" s="228" t="s">
        <v>32</v>
      </c>
      <c r="K82" s="228"/>
      <c r="L82" s="228"/>
      <c r="M82" s="228" t="s">
        <v>31</v>
      </c>
      <c r="N82" s="228"/>
      <c r="O82" s="228"/>
      <c r="P82" s="228" t="s">
        <v>30</v>
      </c>
      <c r="Q82" s="228"/>
      <c r="R82" s="228"/>
      <c r="S82" s="265" t="s">
        <v>29</v>
      </c>
      <c r="T82" s="265"/>
      <c r="U82" s="265"/>
      <c r="V82" s="265" t="s">
        <v>28</v>
      </c>
      <c r="W82" s="265"/>
      <c r="X82" s="265"/>
      <c r="Y82" s="265" t="s">
        <v>27</v>
      </c>
      <c r="Z82" s="265"/>
      <c r="AA82" s="265"/>
    </row>
    <row r="83" spans="1:36" s="1" customFormat="1" ht="19.5" customHeight="1" x14ac:dyDescent="0.25">
      <c r="C83" s="99" t="s">
        <v>114</v>
      </c>
      <c r="D83" s="19" t="s">
        <v>26</v>
      </c>
      <c r="E83" s="19" t="s">
        <v>25</v>
      </c>
      <c r="F83" s="19" t="s">
        <v>24</v>
      </c>
      <c r="G83" s="19" t="s">
        <v>26</v>
      </c>
      <c r="H83" s="19" t="s">
        <v>25</v>
      </c>
      <c r="I83" s="19" t="s">
        <v>24</v>
      </c>
      <c r="J83" s="19" t="s">
        <v>26</v>
      </c>
      <c r="K83" s="19" t="s">
        <v>25</v>
      </c>
      <c r="L83" s="19" t="s">
        <v>24</v>
      </c>
      <c r="M83" s="19" t="s">
        <v>26</v>
      </c>
      <c r="N83" s="19" t="s">
        <v>25</v>
      </c>
      <c r="O83" s="19" t="s">
        <v>24</v>
      </c>
      <c r="P83" s="19" t="s">
        <v>26</v>
      </c>
      <c r="Q83" s="19" t="s">
        <v>25</v>
      </c>
      <c r="R83" s="19" t="s">
        <v>24</v>
      </c>
      <c r="S83" s="19" t="s">
        <v>26</v>
      </c>
      <c r="T83" s="19" t="s">
        <v>25</v>
      </c>
      <c r="U83" s="19" t="s">
        <v>24</v>
      </c>
      <c r="V83" s="19" t="s">
        <v>26</v>
      </c>
      <c r="W83" s="19" t="s">
        <v>25</v>
      </c>
      <c r="X83" s="19" t="s">
        <v>24</v>
      </c>
      <c r="Y83" s="19" t="s">
        <v>26</v>
      </c>
      <c r="Z83" s="19" t="s">
        <v>25</v>
      </c>
      <c r="AA83" s="19" t="s">
        <v>24</v>
      </c>
    </row>
    <row r="84" spans="1:36" s="1" customFormat="1" ht="19.5" customHeight="1" x14ac:dyDescent="0.25">
      <c r="C84" s="18" t="s">
        <v>247</v>
      </c>
      <c r="D84" s="50">
        <f>E40</f>
        <v>33.016154302380855</v>
      </c>
      <c r="E84" s="50">
        <f>E40-E41</f>
        <v>0.11615430238085622</v>
      </c>
      <c r="F84" s="50">
        <f>F41-E40</f>
        <v>8.384569761914662E-2</v>
      </c>
      <c r="G84" s="50">
        <f>H40</f>
        <v>6.8013504761275625</v>
      </c>
      <c r="H84" s="50">
        <f>H40-H41</f>
        <v>0.10135047612756232</v>
      </c>
      <c r="I84" s="50">
        <f>I41-H40</f>
        <v>9.8649523872437861E-2</v>
      </c>
      <c r="J84" s="50">
        <f>K40</f>
        <v>21.476792461229817</v>
      </c>
      <c r="K84" s="50">
        <f>K40-K41</f>
        <v>7.6792461229818088E-2</v>
      </c>
      <c r="L84" s="50">
        <f>L41-K40</f>
        <v>0.12320753877018475</v>
      </c>
      <c r="M84" s="50">
        <f>N40</f>
        <v>10.132161120820509</v>
      </c>
      <c r="N84" s="50">
        <f>N40-N41</f>
        <v>3.2161120820507705E-2</v>
      </c>
      <c r="O84" s="50">
        <f>O41-N40</f>
        <v>6.7838879179490164E-2</v>
      </c>
      <c r="P84" s="50">
        <f>Q40</f>
        <v>5.1872126971179604</v>
      </c>
      <c r="Q84" s="50">
        <f>Q40-Q41</f>
        <v>8.7212697117960758E-2</v>
      </c>
      <c r="R84" s="50">
        <f>R41-Q40</f>
        <v>1.2787302882039775E-2</v>
      </c>
      <c r="S84" s="50">
        <f>T40</f>
        <v>7.813058719287941</v>
      </c>
      <c r="T84" s="50">
        <f>T40-T41</f>
        <v>1.3058719287941223E-2</v>
      </c>
      <c r="U84" s="50">
        <f>U41-T40</f>
        <v>8.694128071205931E-2</v>
      </c>
      <c r="V84" s="50">
        <f>W40</f>
        <v>8.7038502355865681</v>
      </c>
      <c r="W84" s="50">
        <f>W40-W41</f>
        <v>0.10385023558656847</v>
      </c>
      <c r="X84" s="50">
        <f>X41-W40</f>
        <v>9.6149764413430816E-2</v>
      </c>
      <c r="Y84" s="50">
        <f>Z40</f>
        <v>6.8694199874487865</v>
      </c>
      <c r="Z84" s="50">
        <f>Z40-Z41</f>
        <v>6.9419987448785747E-2</v>
      </c>
      <c r="AA84" s="50">
        <f>AA41-Z40</f>
        <v>3.0580012551213898E-2</v>
      </c>
    </row>
    <row r="85" spans="1:36" s="1" customFormat="1" ht="19.5" customHeight="1" x14ac:dyDescent="0.25">
      <c r="A85" s="18" t="str">
        <f>selection!$J$26</f>
        <v>Cheshire &amp; Merseyside</v>
      </c>
      <c r="B85" s="18"/>
      <c r="C85" s="18" t="str">
        <f>selection!$J$26</f>
        <v>Cheshire &amp; Merseyside</v>
      </c>
      <c r="D85" s="50">
        <f>E29</f>
        <v>32.537379432330098</v>
      </c>
      <c r="E85" s="50">
        <f>E29-E30</f>
        <v>0.43737943233009702</v>
      </c>
      <c r="F85" s="50">
        <f>F30-E29</f>
        <v>0.46262056766990156</v>
      </c>
      <c r="G85" s="50">
        <f>H29</f>
        <v>6.4671254456512726</v>
      </c>
      <c r="H85" s="50">
        <f>H29-H30</f>
        <v>0.26712544565127239</v>
      </c>
      <c r="I85" s="50">
        <f>I30-H29</f>
        <v>0.23287455434872761</v>
      </c>
      <c r="J85" s="50">
        <f>K29</f>
        <v>22.02415498991239</v>
      </c>
      <c r="K85" s="50">
        <f>K29-K30</f>
        <v>0.4241549899123882</v>
      </c>
      <c r="L85" s="50">
        <f>L30-K29</f>
        <v>0.47584501008761038</v>
      </c>
      <c r="M85" s="50">
        <f>N29</f>
        <v>10.44689495066744</v>
      </c>
      <c r="N85" s="50">
        <f>N29-N30</f>
        <v>0.34689495066743881</v>
      </c>
      <c r="O85" s="50">
        <f>O30-N29</f>
        <v>0.35310504933256048</v>
      </c>
      <c r="P85" s="50">
        <f>Q29</f>
        <v>5.6518254428875441</v>
      </c>
      <c r="Q85" s="50">
        <f>Q29-Q30</f>
        <v>0.25182544288754372</v>
      </c>
      <c r="R85" s="50">
        <f>R30-Q29</f>
        <v>0.2481745571124554</v>
      </c>
      <c r="S85" s="50">
        <f>T29</f>
        <v>7.3985020589779733</v>
      </c>
      <c r="T85" s="50">
        <f>T29-T30</f>
        <v>0.29850205897797366</v>
      </c>
      <c r="U85" s="50">
        <f>U30-T29</f>
        <v>0.30149794102202687</v>
      </c>
      <c r="V85" s="50">
        <f>W29</f>
        <v>8.9931735898073679</v>
      </c>
      <c r="W85" s="50">
        <f>W29-W30</f>
        <v>0.29317358980736863</v>
      </c>
      <c r="X85" s="50">
        <f>X30-W29</f>
        <v>0.30682641019263279</v>
      </c>
      <c r="Y85" s="50">
        <f>Z29</f>
        <v>6.4809440897659121</v>
      </c>
      <c r="Z85" s="50">
        <f>Z29-Z30</f>
        <v>0.2809440897659119</v>
      </c>
      <c r="AA85" s="50">
        <f>AA30-Z29</f>
        <v>0.2190559102340881</v>
      </c>
    </row>
    <row r="86" spans="1:36" s="1" customFormat="1" x14ac:dyDescent="0.25">
      <c r="D86" s="100"/>
      <c r="E86" s="100"/>
      <c r="F86" s="100"/>
      <c r="G86" s="101"/>
      <c r="H86" s="100"/>
      <c r="I86" s="100"/>
      <c r="J86" s="100"/>
      <c r="K86" s="100"/>
      <c r="L86" s="100"/>
      <c r="M86" s="100"/>
      <c r="N86" s="100"/>
      <c r="O86" s="100"/>
      <c r="P86" s="100"/>
      <c r="Q86" s="100"/>
      <c r="R86" s="100"/>
      <c r="S86" s="100"/>
      <c r="T86" s="100"/>
      <c r="U86" s="100"/>
      <c r="V86" s="100"/>
      <c r="W86" s="100"/>
      <c r="X86" s="100"/>
      <c r="Y86" s="100"/>
      <c r="Z86" s="100"/>
      <c r="AA86" s="100"/>
    </row>
    <row r="87" spans="1:36" s="1" customFormat="1" x14ac:dyDescent="0.25">
      <c r="G87" s="2"/>
    </row>
    <row r="88" spans="1:36" s="2" customFormat="1" x14ac:dyDescent="0.25">
      <c r="D88" s="264" t="s">
        <v>161</v>
      </c>
      <c r="E88" s="264"/>
      <c r="F88" s="264"/>
      <c r="G88" s="264" t="s">
        <v>33</v>
      </c>
      <c r="H88" s="264"/>
      <c r="I88" s="264"/>
      <c r="J88" s="264" t="s">
        <v>118</v>
      </c>
      <c r="K88" s="264"/>
      <c r="L88" s="264"/>
      <c r="M88" s="264" t="s">
        <v>31</v>
      </c>
      <c r="N88" s="264"/>
      <c r="O88" s="264"/>
      <c r="P88" s="264" t="s">
        <v>30</v>
      </c>
      <c r="Q88" s="264"/>
      <c r="R88" s="264"/>
      <c r="S88" s="263" t="s">
        <v>29</v>
      </c>
      <c r="T88" s="263"/>
      <c r="U88" s="263"/>
      <c r="V88" s="263" t="s">
        <v>28</v>
      </c>
      <c r="W88" s="263"/>
      <c r="X88" s="263"/>
      <c r="Y88" s="263" t="s">
        <v>27</v>
      </c>
      <c r="Z88" s="263"/>
      <c r="AA88" s="263"/>
    </row>
    <row r="89" spans="1:36" s="2" customFormat="1" x14ac:dyDescent="0.25">
      <c r="C89" s="102" t="s">
        <v>116</v>
      </c>
      <c r="D89" s="82" t="s">
        <v>26</v>
      </c>
      <c r="E89" s="82" t="s">
        <v>25</v>
      </c>
      <c r="F89" s="82" t="s">
        <v>24</v>
      </c>
      <c r="G89" s="82" t="s">
        <v>26</v>
      </c>
      <c r="H89" s="82" t="s">
        <v>25</v>
      </c>
      <c r="I89" s="82" t="s">
        <v>24</v>
      </c>
      <c r="J89" s="82" t="s">
        <v>26</v>
      </c>
      <c r="K89" s="82" t="s">
        <v>25</v>
      </c>
      <c r="L89" s="82" t="s">
        <v>24</v>
      </c>
      <c r="M89" s="82" t="s">
        <v>26</v>
      </c>
      <c r="N89" s="82" t="s">
        <v>25</v>
      </c>
      <c r="O89" s="82" t="s">
        <v>24</v>
      </c>
      <c r="P89" s="82" t="s">
        <v>26</v>
      </c>
      <c r="Q89" s="82" t="s">
        <v>25</v>
      </c>
      <c r="R89" s="82" t="s">
        <v>24</v>
      </c>
      <c r="S89" s="82" t="s">
        <v>26</v>
      </c>
      <c r="T89" s="82" t="s">
        <v>25</v>
      </c>
      <c r="U89" s="82" t="s">
        <v>24</v>
      </c>
      <c r="V89" s="82" t="s">
        <v>26</v>
      </c>
      <c r="W89" s="82" t="s">
        <v>25</v>
      </c>
      <c r="X89" s="82" t="s">
        <v>24</v>
      </c>
      <c r="Y89" s="82" t="s">
        <v>26</v>
      </c>
      <c r="Z89" s="82" t="s">
        <v>25</v>
      </c>
      <c r="AA89" s="82" t="s">
        <v>24</v>
      </c>
    </row>
    <row r="90" spans="1:36" s="2" customFormat="1" x14ac:dyDescent="0.25">
      <c r="A90" s="98"/>
      <c r="B90" s="103"/>
      <c r="C90" s="18" t="s">
        <v>247</v>
      </c>
      <c r="D90" s="104" t="str">
        <f>IF(selection!$C$33&lt;&gt;"All 22 sites combined",E40,"0")</f>
        <v>0</v>
      </c>
      <c r="E90" s="104" t="str">
        <f>IF(selection!$C$33&lt;&gt;"All 22 sites combined",E40-E41,"0")</f>
        <v>0</v>
      </c>
      <c r="F90" s="104" t="str">
        <f>IF(selection!$C$33&lt;&gt;"All 22 sites combined",F41-E40,"0")</f>
        <v>0</v>
      </c>
      <c r="G90" s="104" t="str">
        <f>IF(selection!$C$33&lt;&gt;"All 22 sites combined",H40,"0")</f>
        <v>0</v>
      </c>
      <c r="H90" s="104" t="str">
        <f>IF(selection!$C$33&lt;&gt;"All 22 sites combined",H40-H41,"0")</f>
        <v>0</v>
      </c>
      <c r="I90" s="104" t="str">
        <f>IF(selection!$C$33&lt;&gt;"All 22 sites combined",I41-H40,"0")</f>
        <v>0</v>
      </c>
      <c r="J90" s="104" t="str">
        <f>IF(selection!$C$33&lt;&gt;"All 22 sites combined",K40,"0")</f>
        <v>0</v>
      </c>
      <c r="K90" s="104" t="str">
        <f>IF(selection!$C$33&lt;&gt;"All 22 sites combined",K40-K41,"0")</f>
        <v>0</v>
      </c>
      <c r="L90" s="104" t="str">
        <f>IF(selection!$C$33&lt;&gt;"All 22 sites combined",L41-K40,"0")</f>
        <v>0</v>
      </c>
      <c r="M90" s="104" t="str">
        <f>IF(selection!$C$33&lt;&gt;"All 22 sites combined",N40,"0")</f>
        <v>0</v>
      </c>
      <c r="N90" s="104" t="str">
        <f>IF(selection!$C$33&lt;&gt;"All 22 sites combined",N40-N41,"0")</f>
        <v>0</v>
      </c>
      <c r="O90" s="104" t="str">
        <f>IF(selection!$C$33&lt;&gt;"All 22 sites combined",O41-N40,"0")</f>
        <v>0</v>
      </c>
      <c r="P90" s="104" t="str">
        <f>IF(selection!$C$33&lt;&gt;"All 22 sites combined",Q40,"0")</f>
        <v>0</v>
      </c>
      <c r="Q90" s="104" t="str">
        <f>IF(selection!$C$33&lt;&gt;"All 22 sites combined",Q40-Q41,"0")</f>
        <v>0</v>
      </c>
      <c r="R90" s="104" t="str">
        <f>IF(selection!$C$33&lt;&gt;"All 22 sites combined",R41-Q40,"0")</f>
        <v>0</v>
      </c>
      <c r="S90" s="104" t="str">
        <f>IF(selection!$C$33&lt;&gt;"All 22 sites combined",T40,"0")</f>
        <v>0</v>
      </c>
      <c r="T90" s="104" t="str">
        <f>IF(selection!$C$33&lt;&gt;"All 22 sites combined",T40-T41,"0")</f>
        <v>0</v>
      </c>
      <c r="U90" s="104" t="str">
        <f>IF(selection!$C$33&lt;&gt;"All 22 sites combined",U41-T40,"0")</f>
        <v>0</v>
      </c>
      <c r="V90" s="104" t="str">
        <f>IF(selection!$C$33&lt;&gt;"All 22 sites combined",W40,"0")</f>
        <v>0</v>
      </c>
      <c r="W90" s="104" t="str">
        <f>IF(selection!$C$33&lt;&gt;"All 22 sites combined",W40-W41,"0")</f>
        <v>0</v>
      </c>
      <c r="X90" s="104" t="str">
        <f>IF(selection!$C$33&lt;&gt;"All 22 sites combined",X41-W40,"0")</f>
        <v>0</v>
      </c>
      <c r="Y90" s="104" t="str">
        <f>IF(selection!$C$33&lt;&gt;"All 22 sites combined",Z40,"0")</f>
        <v>0</v>
      </c>
      <c r="Z90" s="104" t="str">
        <f>IF(selection!$C$33&lt;&gt;"All 22 sites combined",Z40-Z41,"0")</f>
        <v>0</v>
      </c>
      <c r="AA90" s="104" t="str">
        <f>IF(selection!$C$33&lt;&gt;"All 22 sites combined",AA41-Z40,"0")</f>
        <v>0</v>
      </c>
      <c r="AJ90" s="104"/>
    </row>
    <row r="91" spans="1:36" s="2" customFormat="1" x14ac:dyDescent="0.25">
      <c r="A91" s="18" t="str">
        <f>selection!$J$26</f>
        <v>Cheshire &amp; Merseyside</v>
      </c>
      <c r="B91" s="18"/>
      <c r="C91" s="18" t="str">
        <f>selection!$J$26</f>
        <v>Cheshire &amp; Merseyside</v>
      </c>
      <c r="D91" s="104" t="str">
        <f>IF(selection!$C$33&lt;&gt;"All 22 sites combined",E29,"0")</f>
        <v>0</v>
      </c>
      <c r="E91" s="104" t="str">
        <f>IF(selection!$C$33&lt;&gt;"All 22 sites combined",E29-E30,"0")</f>
        <v>0</v>
      </c>
      <c r="F91" s="104" t="str">
        <f>IF(selection!$C$33&lt;&gt;"All 22 sites combined",F30-E29,"0")</f>
        <v>0</v>
      </c>
      <c r="G91" s="104" t="str">
        <f>IF(selection!$C$33&lt;&gt;"All 22 sites combined",H29,"0")</f>
        <v>0</v>
      </c>
      <c r="H91" s="104" t="str">
        <f>IF(selection!$C$33&lt;&gt;"All 22 sites combined",H29-H30,"0")</f>
        <v>0</v>
      </c>
      <c r="I91" s="104" t="str">
        <f>IF(selection!$C$33&lt;&gt;"All 22 sites combined",I30-H29,"0")</f>
        <v>0</v>
      </c>
      <c r="J91" s="104" t="str">
        <f>IF(selection!$C$33&lt;&gt;"All 22 sites combined",K29,"0")</f>
        <v>0</v>
      </c>
      <c r="K91" s="104" t="str">
        <f>IF(selection!$C$33&lt;&gt;"All 22 sites combined",K29-K30,"0")</f>
        <v>0</v>
      </c>
      <c r="L91" s="104" t="str">
        <f>IF(selection!$C$33&lt;&gt;"All 22 sites combined",L30-K29,"0")</f>
        <v>0</v>
      </c>
      <c r="M91" s="104" t="str">
        <f>IF(selection!$C$33&lt;&gt;"All 22 sites combined",N29,"0")</f>
        <v>0</v>
      </c>
      <c r="N91" s="104" t="str">
        <f>IF(selection!$C$33&lt;&gt;"All 22 sites combined",N29-N30,"0")</f>
        <v>0</v>
      </c>
      <c r="O91" s="104" t="str">
        <f>IF(selection!$C$33&lt;&gt;"All 22 sites combined",O30-N29,"0")</f>
        <v>0</v>
      </c>
      <c r="P91" s="104" t="str">
        <f>IF(selection!$C$33&lt;&gt;"All 22 sites combined",Q29,"0")</f>
        <v>0</v>
      </c>
      <c r="Q91" s="104" t="str">
        <f>IF(selection!$C$33&lt;&gt;"All 22 sites combined",Q29-Q30,"0")</f>
        <v>0</v>
      </c>
      <c r="R91" s="104" t="str">
        <f>IF(selection!$C$33&lt;&gt;"All 22 sites combined",R30-Q29,"0")</f>
        <v>0</v>
      </c>
      <c r="S91" s="104" t="str">
        <f>IF(selection!$C$33&lt;&gt;"All 22 sites combined",T29,"0")</f>
        <v>0</v>
      </c>
      <c r="T91" s="104" t="str">
        <f>IF(selection!$C$33&lt;&gt;"All 22 sites combined",T29-T30,"0")</f>
        <v>0</v>
      </c>
      <c r="U91" s="104" t="str">
        <f>IF(selection!$C$33&lt;&gt;"All 22 sites combined",U30-T29,"0")</f>
        <v>0</v>
      </c>
      <c r="V91" s="104" t="str">
        <f>IF(selection!$C$33&lt;&gt;"All 22 sites combined",W29,"0")</f>
        <v>0</v>
      </c>
      <c r="W91" s="104" t="str">
        <f>IF(selection!$C$33&lt;&gt;"All 22 sites combined",W29-W30,"0")</f>
        <v>0</v>
      </c>
      <c r="X91" s="104" t="str">
        <f>IF(selection!$C$33&lt;&gt;"All 22 sites combined",X30-W29,"0")</f>
        <v>0</v>
      </c>
      <c r="Y91" s="104" t="str">
        <f>IF(selection!$C$33&lt;&gt;"All 22 sites combined",Z29,"0")</f>
        <v>0</v>
      </c>
      <c r="Z91" s="104" t="str">
        <f>IF(selection!$C$33&lt;&gt;"All 22 sites combined",Z29-Z30,"0")</f>
        <v>0</v>
      </c>
      <c r="AA91" s="104" t="str">
        <f>IF(selection!$C$33&lt;&gt;"All 22 sites combined",AA30-Z29,"0")</f>
        <v>0</v>
      </c>
      <c r="AJ91" s="104"/>
    </row>
    <row r="92" spans="1:36" s="2" customFormat="1" x14ac:dyDescent="0.25">
      <c r="C92" s="82"/>
      <c r="D92" s="82"/>
      <c r="F92" s="82"/>
      <c r="G92" s="82"/>
      <c r="H92" s="82"/>
      <c r="J92" s="82"/>
      <c r="K92" s="82"/>
      <c r="L92" s="82"/>
      <c r="N92" s="82"/>
      <c r="O92" s="82"/>
      <c r="P92" s="82"/>
      <c r="R92" s="82"/>
      <c r="S92" s="82"/>
      <c r="T92" s="82"/>
      <c r="V92" s="82"/>
      <c r="W92" s="82"/>
      <c r="X92" s="82"/>
      <c r="Z92" s="82"/>
      <c r="AA92" s="82"/>
      <c r="AB92" s="82"/>
      <c r="AD92" s="82"/>
      <c r="AE92" s="82"/>
      <c r="AF92" s="104"/>
      <c r="AH92" s="82"/>
      <c r="AI92" s="82"/>
    </row>
    <row r="93" spans="1:36" s="2" customFormat="1" x14ac:dyDescent="0.25">
      <c r="C93" s="82"/>
      <c r="D93" s="264" t="s">
        <v>161</v>
      </c>
      <c r="E93" s="264"/>
      <c r="F93" s="264"/>
      <c r="G93" s="264" t="s">
        <v>33</v>
      </c>
      <c r="H93" s="264"/>
      <c r="I93" s="264"/>
      <c r="J93" s="264" t="s">
        <v>118</v>
      </c>
      <c r="K93" s="264"/>
      <c r="L93" s="264"/>
      <c r="M93" s="264" t="s">
        <v>31</v>
      </c>
      <c r="N93" s="264"/>
      <c r="O93" s="264"/>
      <c r="P93" s="264" t="s">
        <v>30</v>
      </c>
      <c r="Q93" s="264"/>
      <c r="R93" s="264"/>
      <c r="S93" s="263" t="s">
        <v>29</v>
      </c>
      <c r="T93" s="263"/>
      <c r="U93" s="263"/>
      <c r="V93" s="263" t="s">
        <v>28</v>
      </c>
      <c r="W93" s="263"/>
      <c r="X93" s="263"/>
      <c r="Y93" s="263" t="s">
        <v>27</v>
      </c>
      <c r="Z93" s="263"/>
      <c r="AA93" s="263"/>
      <c r="AB93" s="82"/>
      <c r="AD93" s="82"/>
      <c r="AE93" s="82"/>
      <c r="AF93" s="104"/>
      <c r="AH93" s="82"/>
      <c r="AI93" s="82"/>
    </row>
    <row r="94" spans="1:36" s="2" customFormat="1" x14ac:dyDescent="0.25">
      <c r="C94" s="102" t="s">
        <v>117</v>
      </c>
      <c r="D94" s="82" t="s">
        <v>26</v>
      </c>
      <c r="E94" s="82" t="s">
        <v>25</v>
      </c>
      <c r="F94" s="82" t="s">
        <v>24</v>
      </c>
      <c r="G94" s="82" t="s">
        <v>26</v>
      </c>
      <c r="H94" s="82" t="s">
        <v>25</v>
      </c>
      <c r="I94" s="82" t="s">
        <v>24</v>
      </c>
      <c r="J94" s="82" t="s">
        <v>26</v>
      </c>
      <c r="K94" s="82" t="s">
        <v>25</v>
      </c>
      <c r="L94" s="82" t="s">
        <v>24</v>
      </c>
      <c r="M94" s="82" t="s">
        <v>26</v>
      </c>
      <c r="N94" s="82" t="s">
        <v>25</v>
      </c>
      <c r="O94" s="82" t="s">
        <v>24</v>
      </c>
      <c r="P94" s="82" t="s">
        <v>26</v>
      </c>
      <c r="Q94" s="82" t="s">
        <v>25</v>
      </c>
      <c r="R94" s="82" t="s">
        <v>24</v>
      </c>
      <c r="S94" s="82" t="s">
        <v>26</v>
      </c>
      <c r="T94" s="82" t="s">
        <v>25</v>
      </c>
      <c r="U94" s="82" t="s">
        <v>24</v>
      </c>
      <c r="V94" s="82" t="s">
        <v>26</v>
      </c>
      <c r="W94" s="82" t="s">
        <v>25</v>
      </c>
      <c r="X94" s="82" t="s">
        <v>24</v>
      </c>
      <c r="Y94" s="82" t="s">
        <v>26</v>
      </c>
      <c r="Z94" s="82" t="s">
        <v>25</v>
      </c>
      <c r="AA94" s="82" t="s">
        <v>24</v>
      </c>
    </row>
    <row r="95" spans="1:36" s="2" customFormat="1" x14ac:dyDescent="0.25">
      <c r="C95" s="18" t="s">
        <v>247</v>
      </c>
      <c r="D95" s="104">
        <f>IF(selection!$C$33="All 22 sites combined",E40,"0")</f>
        <v>33.016154302380855</v>
      </c>
      <c r="E95" s="104">
        <f>IF(selection!$C$33="All 22 sites combined",E40-E41,"0")</f>
        <v>0.11615430238085622</v>
      </c>
      <c r="F95" s="104">
        <f>IF(selection!$C$33="All 22 sites combined",F41-E40,"0")</f>
        <v>8.384569761914662E-2</v>
      </c>
      <c r="G95" s="104">
        <f>IF(selection!$C$33="All 22 sites combined",H40,"0")</f>
        <v>6.8013504761275625</v>
      </c>
      <c r="H95" s="104">
        <f>IF(selection!$C$33="All 22 sites combined",H40-H41,"0")</f>
        <v>0.10135047612756232</v>
      </c>
      <c r="I95" s="104">
        <f>IF(selection!$C$33="All 22 sites combined",I41-H40,"0")</f>
        <v>9.8649523872437861E-2</v>
      </c>
      <c r="J95" s="104">
        <f>IF(selection!$C$33="All 22 sites combined",K40,"0")</f>
        <v>21.476792461229817</v>
      </c>
      <c r="K95" s="104">
        <f>IF(selection!$C$33="All 22 sites combined",K40-K41,"0")</f>
        <v>7.6792461229818088E-2</v>
      </c>
      <c r="L95" s="104">
        <f>IF(selection!$C$33="All 22 sites combined",L41-K40,"0")</f>
        <v>0.12320753877018475</v>
      </c>
      <c r="M95" s="104">
        <f>IF(selection!$C$33="All 22 sites combined",N40,"0")</f>
        <v>10.132161120820509</v>
      </c>
      <c r="N95" s="104">
        <f>IF(selection!$C$33="All 22 sites combined",N40-N41,"0")</f>
        <v>3.2161120820507705E-2</v>
      </c>
      <c r="O95" s="104">
        <f>IF(selection!$C$33="All 22 sites combined",O41-N40,"0")</f>
        <v>6.7838879179490164E-2</v>
      </c>
      <c r="P95" s="104">
        <f>IF(selection!$C$33="All 22 sites combined",Q40,"0")</f>
        <v>5.1872126971179604</v>
      </c>
      <c r="Q95" s="104">
        <f>IF(selection!$C$33="All 22 sites combined",Q40-Q41,"0")</f>
        <v>8.7212697117960758E-2</v>
      </c>
      <c r="R95" s="104">
        <f>IF(selection!$C$33="All 22 sites combined",R41-Q40,"0")</f>
        <v>1.2787302882039775E-2</v>
      </c>
      <c r="S95" s="104">
        <f>IF(selection!$C$33="All 22 sites combined",T40,"0")</f>
        <v>7.813058719287941</v>
      </c>
      <c r="T95" s="104">
        <f>IF(selection!$C$33="All 22 sites combined",T40-T41,"0")</f>
        <v>1.3058719287941223E-2</v>
      </c>
      <c r="U95" s="104">
        <f>IF(selection!$C$33="All 22 sites combined",U41-T40,"0")</f>
        <v>8.694128071205931E-2</v>
      </c>
      <c r="V95" s="104">
        <f>IF(selection!$C$33="All 22 sites combined",W40,"0")</f>
        <v>8.7038502355865681</v>
      </c>
      <c r="W95" s="104">
        <f>IF(selection!$C$33="All 22 sites combined",W40-W41,"0")</f>
        <v>0.10385023558656847</v>
      </c>
      <c r="X95" s="104">
        <f>IF(selection!$C$33="All 22 sites combined",X41-W40,"0")</f>
        <v>9.6149764413430816E-2</v>
      </c>
      <c r="Y95" s="104">
        <f>IF(selection!$C$33="All 22 sites combined",Z40,"0")</f>
        <v>6.8694199874487865</v>
      </c>
      <c r="Z95" s="104">
        <f>IF(selection!$C$33="All 22 sites combined",Z40-Z41,"0")</f>
        <v>6.9419987448785747E-2</v>
      </c>
      <c r="AA95" s="104">
        <f>IF(selection!$C$33="All 22 sites combined",AA41-Z40,"0")</f>
        <v>3.0580012551213898E-2</v>
      </c>
    </row>
    <row r="96" spans="1:36" s="2" customFormat="1" x14ac:dyDescent="0.25">
      <c r="A96" s="18" t="str">
        <f>selection!$J$26</f>
        <v>Cheshire &amp; Merseyside</v>
      </c>
      <c r="B96" s="18"/>
      <c r="C96" s="18" t="str">
        <f>selection!$J$26</f>
        <v>Cheshire &amp; Merseyside</v>
      </c>
      <c r="D96" s="104">
        <f>IF(selection!$C$33="All 22 sites combined",E29,"0")</f>
        <v>32.537379432330098</v>
      </c>
      <c r="E96" s="104">
        <f>IF(selection!$C$33="All 22 sites combined",E29-E30,"0")</f>
        <v>0.43737943233009702</v>
      </c>
      <c r="F96" s="104">
        <f>IF(selection!$C$33="All 22 sites combined",F30-E29,"0")</f>
        <v>0.46262056766990156</v>
      </c>
      <c r="G96" s="104">
        <f>IF(selection!$C$33="All 22 sites combined",H29,"0")</f>
        <v>6.4671254456512726</v>
      </c>
      <c r="H96" s="104">
        <f>IF(selection!$C$33="All 22 sites combined",H29-H30,"0")</f>
        <v>0.26712544565127239</v>
      </c>
      <c r="I96" s="104">
        <f>IF(selection!$C$33="All 22 sites combined",I30-H29,"0")</f>
        <v>0.23287455434872761</v>
      </c>
      <c r="J96" s="104">
        <f>IF(selection!$C$33="All 22 sites combined",K29,"0")</f>
        <v>22.02415498991239</v>
      </c>
      <c r="K96" s="104">
        <f>IF(selection!$C$33="All 22 sites combined",K29-K30,"0")</f>
        <v>0.4241549899123882</v>
      </c>
      <c r="L96" s="104">
        <f>IF(selection!$C$33="All 22 sites combined",L30-K29,"0")</f>
        <v>0.47584501008761038</v>
      </c>
      <c r="M96" s="104">
        <f>IF(selection!$C$33="All 22 sites combined",N29,"0")</f>
        <v>10.44689495066744</v>
      </c>
      <c r="N96" s="104">
        <f>IF(selection!$C$33="All 22 sites combined",N29-N30,"0")</f>
        <v>0.34689495066743881</v>
      </c>
      <c r="O96" s="104">
        <f>IF(selection!$C$33="All 22 sites combined",O30-N29,"0")</f>
        <v>0.35310504933256048</v>
      </c>
      <c r="P96" s="104">
        <f>IF(selection!$C$33="All 22 sites combined",Q29,"0")</f>
        <v>5.6518254428875441</v>
      </c>
      <c r="Q96" s="104">
        <f>IF(selection!$C$33="All 22 sites combined",Q29-Q30,"0")</f>
        <v>0.25182544288754372</v>
      </c>
      <c r="R96" s="104">
        <f>IF(selection!$C$33="All 22 sites combined",R30-Q29,"0")</f>
        <v>0.2481745571124554</v>
      </c>
      <c r="S96" s="104">
        <f>IF(selection!$C$33="All 22 sites combined",T29,"0")</f>
        <v>7.3985020589779733</v>
      </c>
      <c r="T96" s="104">
        <f>IF(selection!$C$33="All 22 sites combined",T29-T30,"0")</f>
        <v>0.29850205897797366</v>
      </c>
      <c r="U96" s="104">
        <f>IF(selection!$C$33="All 22 sites combined",U30-T29,"0")</f>
        <v>0.30149794102202687</v>
      </c>
      <c r="V96" s="104">
        <f>IF(selection!$C$33="All 22 sites combined",W29,"0")</f>
        <v>8.9931735898073679</v>
      </c>
      <c r="W96" s="104">
        <f>IF(selection!$C$33="All 22 sites combined",W29-W30,"0")</f>
        <v>0.29317358980736863</v>
      </c>
      <c r="X96" s="104">
        <f>IF(selection!$C$33="All 22 sites combined",X30-W29,"0")</f>
        <v>0.30682641019263279</v>
      </c>
      <c r="Y96" s="104">
        <f>IF(selection!$C$33="All 22 sites combined",Z29,"0")</f>
        <v>6.4809440897659121</v>
      </c>
      <c r="Z96" s="104">
        <f>IF(selection!$C$33="All 22 sites combined",Z29-Z30,"0")</f>
        <v>0.2809440897659119</v>
      </c>
      <c r="AA96" s="104">
        <f>IF(selection!$C$33="All 22 sites combined",AA30-Z29,"0")</f>
        <v>0.2190559102340881</v>
      </c>
    </row>
    <row r="97" spans="1:7" s="1" customFormat="1" x14ac:dyDescent="0.25">
      <c r="G97" s="2"/>
    </row>
    <row r="98" spans="1:7" s="1" customFormat="1" x14ac:dyDescent="0.25">
      <c r="G98" s="2"/>
    </row>
    <row r="99" spans="1:7" x14ac:dyDescent="0.25">
      <c r="A99" s="1"/>
    </row>
    <row r="100" spans="1:7" x14ac:dyDescent="0.25">
      <c r="A100" s="1"/>
    </row>
    <row r="101" spans="1:7" x14ac:dyDescent="0.25">
      <c r="A101" s="1"/>
    </row>
  </sheetData>
  <mergeCells count="519">
    <mergeCell ref="D23:AB23"/>
    <mergeCell ref="E26:F26"/>
    <mergeCell ref="Q27:R27"/>
    <mergeCell ref="S27:S28"/>
    <mergeCell ref="T27:U27"/>
    <mergeCell ref="V27:V28"/>
    <mergeCell ref="W27:X27"/>
    <mergeCell ref="Y27:Y28"/>
    <mergeCell ref="Z27:AA27"/>
    <mergeCell ref="AB27:AB28"/>
    <mergeCell ref="AB25:AB26"/>
    <mergeCell ref="Z25:AA25"/>
    <mergeCell ref="H26:I26"/>
    <mergeCell ref="K26:L26"/>
    <mergeCell ref="N26:O26"/>
    <mergeCell ref="Q26:R26"/>
    <mergeCell ref="T26:U26"/>
    <mergeCell ref="W26:X26"/>
    <mergeCell ref="Z26:AA26"/>
    <mergeCell ref="D25:D26"/>
    <mergeCell ref="E25:F25"/>
    <mergeCell ref="G25:G26"/>
    <mergeCell ref="H25:I25"/>
    <mergeCell ref="J25:J26"/>
    <mergeCell ref="AB29:AB30"/>
    <mergeCell ref="N29:O29"/>
    <mergeCell ref="P29:P30"/>
    <mergeCell ref="Q29:R29"/>
    <mergeCell ref="S29:S30"/>
    <mergeCell ref="T29:U29"/>
    <mergeCell ref="V29:V30"/>
    <mergeCell ref="W29:X29"/>
    <mergeCell ref="Y29:Y30"/>
    <mergeCell ref="Z29:AA29"/>
    <mergeCell ref="C29:C30"/>
    <mergeCell ref="D29:D30"/>
    <mergeCell ref="E29:F29"/>
    <mergeCell ref="G29:G30"/>
    <mergeCell ref="H29:I29"/>
    <mergeCell ref="J29:J30"/>
    <mergeCell ref="K29:L29"/>
    <mergeCell ref="M29:M30"/>
    <mergeCell ref="P27:P28"/>
    <mergeCell ref="C27:C28"/>
    <mergeCell ref="D27:D28"/>
    <mergeCell ref="E27:F27"/>
    <mergeCell ref="G27:G28"/>
    <mergeCell ref="H27:I27"/>
    <mergeCell ref="J27:J28"/>
    <mergeCell ref="K27:L27"/>
    <mergeCell ref="M27:M28"/>
    <mergeCell ref="N27:O27"/>
    <mergeCell ref="K25:L25"/>
    <mergeCell ref="M25:M26"/>
    <mergeCell ref="N25:O25"/>
    <mergeCell ref="P25:P26"/>
    <mergeCell ref="Q25:R25"/>
    <mergeCell ref="S25:S26"/>
    <mergeCell ref="T25:U25"/>
    <mergeCell ref="V25:V26"/>
    <mergeCell ref="W25:X25"/>
    <mergeCell ref="Y25:Y26"/>
    <mergeCell ref="B72:B73"/>
    <mergeCell ref="B74:B75"/>
    <mergeCell ref="B76:B77"/>
    <mergeCell ref="B78:B79"/>
    <mergeCell ref="B60:B61"/>
    <mergeCell ref="B62:B63"/>
    <mergeCell ref="B64:B65"/>
    <mergeCell ref="B66:B67"/>
    <mergeCell ref="B68:B69"/>
    <mergeCell ref="B70:B71"/>
    <mergeCell ref="C78:C79"/>
    <mergeCell ref="D78:D79"/>
    <mergeCell ref="E78:F78"/>
    <mergeCell ref="G78:G79"/>
    <mergeCell ref="H78:I78"/>
    <mergeCell ref="M76:M77"/>
    <mergeCell ref="N76:O76"/>
    <mergeCell ref="P76:P77"/>
    <mergeCell ref="Q76:R76"/>
    <mergeCell ref="C72:C73"/>
    <mergeCell ref="D72:D73"/>
    <mergeCell ref="E72:F72"/>
    <mergeCell ref="G72:G73"/>
    <mergeCell ref="AB78:AB79"/>
    <mergeCell ref="B42:B43"/>
    <mergeCell ref="B44:B45"/>
    <mergeCell ref="B46:B47"/>
    <mergeCell ref="B48:B49"/>
    <mergeCell ref="B50:B51"/>
    <mergeCell ref="B52:B53"/>
    <mergeCell ref="B54:B55"/>
    <mergeCell ref="B56:B57"/>
    <mergeCell ref="B58:B59"/>
    <mergeCell ref="S78:S79"/>
    <mergeCell ref="T78:U78"/>
    <mergeCell ref="V78:V79"/>
    <mergeCell ref="W78:X78"/>
    <mergeCell ref="Y78:Y79"/>
    <mergeCell ref="Z78:AA78"/>
    <mergeCell ref="J78:J79"/>
    <mergeCell ref="K78:L78"/>
    <mergeCell ref="M78:M79"/>
    <mergeCell ref="N78:O78"/>
    <mergeCell ref="P78:P79"/>
    <mergeCell ref="Q78:R78"/>
    <mergeCell ref="V76:V77"/>
    <mergeCell ref="W76:X76"/>
    <mergeCell ref="AB74:AB75"/>
    <mergeCell ref="C76:C77"/>
    <mergeCell ref="D76:D77"/>
    <mergeCell ref="E76:F76"/>
    <mergeCell ref="G76:G77"/>
    <mergeCell ref="H76:I76"/>
    <mergeCell ref="J76:J77"/>
    <mergeCell ref="K76:L76"/>
    <mergeCell ref="P74:P75"/>
    <mergeCell ref="Q74:R74"/>
    <mergeCell ref="S74:S75"/>
    <mergeCell ref="T74:U74"/>
    <mergeCell ref="V74:V75"/>
    <mergeCell ref="W74:X74"/>
    <mergeCell ref="Y76:Y77"/>
    <mergeCell ref="Z76:AA76"/>
    <mergeCell ref="AB76:AB77"/>
    <mergeCell ref="S76:S77"/>
    <mergeCell ref="T76:U76"/>
    <mergeCell ref="AB72:AB73"/>
    <mergeCell ref="C74:C75"/>
    <mergeCell ref="D74:D75"/>
    <mergeCell ref="E74:F74"/>
    <mergeCell ref="G74:G75"/>
    <mergeCell ref="H74:I74"/>
    <mergeCell ref="J74:J75"/>
    <mergeCell ref="K74:L74"/>
    <mergeCell ref="M74:M75"/>
    <mergeCell ref="N74:O74"/>
    <mergeCell ref="S72:S73"/>
    <mergeCell ref="T72:U72"/>
    <mergeCell ref="V72:V73"/>
    <mergeCell ref="W72:X72"/>
    <mergeCell ref="Y72:Y73"/>
    <mergeCell ref="Z72:AA72"/>
    <mergeCell ref="J72:J73"/>
    <mergeCell ref="K72:L72"/>
    <mergeCell ref="M72:M73"/>
    <mergeCell ref="N72:O72"/>
    <mergeCell ref="P72:P73"/>
    <mergeCell ref="Q72:R72"/>
    <mergeCell ref="Y74:Y75"/>
    <mergeCell ref="Z74:AA74"/>
    <mergeCell ref="H72:I72"/>
    <mergeCell ref="M70:M71"/>
    <mergeCell ref="N70:O70"/>
    <mergeCell ref="P70:P71"/>
    <mergeCell ref="Q70:R70"/>
    <mergeCell ref="AB68:AB69"/>
    <mergeCell ref="C70:C71"/>
    <mergeCell ref="D70:D71"/>
    <mergeCell ref="E70:F70"/>
    <mergeCell ref="G70:G71"/>
    <mergeCell ref="H70:I70"/>
    <mergeCell ref="J70:J71"/>
    <mergeCell ref="K70:L70"/>
    <mergeCell ref="P68:P69"/>
    <mergeCell ref="Q68:R68"/>
    <mergeCell ref="S68:S69"/>
    <mergeCell ref="T68:U68"/>
    <mergeCell ref="V68:V69"/>
    <mergeCell ref="W68:X68"/>
    <mergeCell ref="V70:V71"/>
    <mergeCell ref="W70:X70"/>
    <mergeCell ref="Y70:Y71"/>
    <mergeCell ref="Z70:AA70"/>
    <mergeCell ref="AB70:AB71"/>
    <mergeCell ref="S70:S71"/>
    <mergeCell ref="T70:U70"/>
    <mergeCell ref="AB66:AB67"/>
    <mergeCell ref="C68:C69"/>
    <mergeCell ref="D68:D69"/>
    <mergeCell ref="E68:F68"/>
    <mergeCell ref="G68:G69"/>
    <mergeCell ref="H68:I68"/>
    <mergeCell ref="J68:J69"/>
    <mergeCell ref="K68:L68"/>
    <mergeCell ref="M68:M69"/>
    <mergeCell ref="N68:O68"/>
    <mergeCell ref="S66:S67"/>
    <mergeCell ref="T66:U66"/>
    <mergeCell ref="V66:V67"/>
    <mergeCell ref="W66:X66"/>
    <mergeCell ref="Y66:Y67"/>
    <mergeCell ref="Z66:AA66"/>
    <mergeCell ref="J66:J67"/>
    <mergeCell ref="K66:L66"/>
    <mergeCell ref="M66:M67"/>
    <mergeCell ref="N66:O66"/>
    <mergeCell ref="P66:P67"/>
    <mergeCell ref="Q66:R66"/>
    <mergeCell ref="Y68:Y69"/>
    <mergeCell ref="Z68:AA68"/>
    <mergeCell ref="C66:C67"/>
    <mergeCell ref="D66:D67"/>
    <mergeCell ref="E66:F66"/>
    <mergeCell ref="G66:G67"/>
    <mergeCell ref="H66:I66"/>
    <mergeCell ref="M64:M65"/>
    <mergeCell ref="N64:O64"/>
    <mergeCell ref="P64:P65"/>
    <mergeCell ref="Q64:R64"/>
    <mergeCell ref="AB62:AB63"/>
    <mergeCell ref="C64:C65"/>
    <mergeCell ref="D64:D65"/>
    <mergeCell ref="E64:F64"/>
    <mergeCell ref="G64:G65"/>
    <mergeCell ref="H64:I64"/>
    <mergeCell ref="J64:J65"/>
    <mergeCell ref="K64:L64"/>
    <mergeCell ref="P62:P63"/>
    <mergeCell ref="Q62:R62"/>
    <mergeCell ref="S62:S63"/>
    <mergeCell ref="T62:U62"/>
    <mergeCell ref="V62:V63"/>
    <mergeCell ref="W62:X62"/>
    <mergeCell ref="V64:V65"/>
    <mergeCell ref="W64:X64"/>
    <mergeCell ref="Y64:Y65"/>
    <mergeCell ref="Z64:AA64"/>
    <mergeCell ref="AB64:AB65"/>
    <mergeCell ref="S64:S65"/>
    <mergeCell ref="T64:U64"/>
    <mergeCell ref="AB60:AB61"/>
    <mergeCell ref="C62:C63"/>
    <mergeCell ref="D62:D63"/>
    <mergeCell ref="E62:F62"/>
    <mergeCell ref="G62:G63"/>
    <mergeCell ref="H62:I62"/>
    <mergeCell ref="J62:J63"/>
    <mergeCell ref="K62:L62"/>
    <mergeCell ref="M62:M63"/>
    <mergeCell ref="N62:O62"/>
    <mergeCell ref="S60:S61"/>
    <mergeCell ref="T60:U60"/>
    <mergeCell ref="V60:V61"/>
    <mergeCell ref="W60:X60"/>
    <mergeCell ref="Y60:Y61"/>
    <mergeCell ref="Z60:AA60"/>
    <mergeCell ref="J60:J61"/>
    <mergeCell ref="K60:L60"/>
    <mergeCell ref="M60:M61"/>
    <mergeCell ref="N60:O60"/>
    <mergeCell ref="P60:P61"/>
    <mergeCell ref="Q60:R60"/>
    <mergeCell ref="Y62:Y63"/>
    <mergeCell ref="Z62:AA62"/>
    <mergeCell ref="C60:C61"/>
    <mergeCell ref="D60:D61"/>
    <mergeCell ref="E60:F60"/>
    <mergeCell ref="G60:G61"/>
    <mergeCell ref="H60:I60"/>
    <mergeCell ref="M58:M59"/>
    <mergeCell ref="N58:O58"/>
    <mergeCell ref="P58:P59"/>
    <mergeCell ref="Q58:R58"/>
    <mergeCell ref="AB56:AB57"/>
    <mergeCell ref="C58:C59"/>
    <mergeCell ref="D58:D59"/>
    <mergeCell ref="E58:F58"/>
    <mergeCell ref="G58:G59"/>
    <mergeCell ref="H58:I58"/>
    <mergeCell ref="J58:J59"/>
    <mergeCell ref="K58:L58"/>
    <mergeCell ref="P56:P57"/>
    <mergeCell ref="Q56:R56"/>
    <mergeCell ref="S56:S57"/>
    <mergeCell ref="T56:U56"/>
    <mergeCell ref="V56:V57"/>
    <mergeCell ref="W56:X56"/>
    <mergeCell ref="V58:V59"/>
    <mergeCell ref="W58:X58"/>
    <mergeCell ref="Y58:Y59"/>
    <mergeCell ref="Z58:AA58"/>
    <mergeCell ref="AB58:AB59"/>
    <mergeCell ref="S58:S59"/>
    <mergeCell ref="T58:U58"/>
    <mergeCell ref="AB54:AB55"/>
    <mergeCell ref="C56:C57"/>
    <mergeCell ref="D56:D57"/>
    <mergeCell ref="E56:F56"/>
    <mergeCell ref="G56:G57"/>
    <mergeCell ref="H56:I56"/>
    <mergeCell ref="J56:J57"/>
    <mergeCell ref="K56:L56"/>
    <mergeCell ref="M56:M57"/>
    <mergeCell ref="N56:O56"/>
    <mergeCell ref="S54:S55"/>
    <mergeCell ref="T54:U54"/>
    <mergeCell ref="V54:V55"/>
    <mergeCell ref="W54:X54"/>
    <mergeCell ref="Y54:Y55"/>
    <mergeCell ref="Z54:AA54"/>
    <mergeCell ref="J54:J55"/>
    <mergeCell ref="K54:L54"/>
    <mergeCell ref="M54:M55"/>
    <mergeCell ref="N54:O54"/>
    <mergeCell ref="P54:P55"/>
    <mergeCell ref="Q54:R54"/>
    <mergeCell ref="Y56:Y57"/>
    <mergeCell ref="Z56:AA56"/>
    <mergeCell ref="C54:C55"/>
    <mergeCell ref="D54:D55"/>
    <mergeCell ref="E54:F54"/>
    <mergeCell ref="G54:G55"/>
    <mergeCell ref="H54:I54"/>
    <mergeCell ref="M52:M53"/>
    <mergeCell ref="N52:O52"/>
    <mergeCell ref="P52:P53"/>
    <mergeCell ref="Q52:R52"/>
    <mergeCell ref="Y50:Y51"/>
    <mergeCell ref="Z50:AA50"/>
    <mergeCell ref="AB50:AB51"/>
    <mergeCell ref="C52:C53"/>
    <mergeCell ref="D52:D53"/>
    <mergeCell ref="E52:F52"/>
    <mergeCell ref="G52:G53"/>
    <mergeCell ref="H52:I52"/>
    <mergeCell ref="J52:J53"/>
    <mergeCell ref="K52:L52"/>
    <mergeCell ref="P50:P51"/>
    <mergeCell ref="Q50:R50"/>
    <mergeCell ref="S50:S51"/>
    <mergeCell ref="T50:U50"/>
    <mergeCell ref="V50:V51"/>
    <mergeCell ref="W50:X50"/>
    <mergeCell ref="V52:V53"/>
    <mergeCell ref="W52:X52"/>
    <mergeCell ref="Y52:Y53"/>
    <mergeCell ref="Z52:AA52"/>
    <mergeCell ref="AB52:AB53"/>
    <mergeCell ref="S52:S53"/>
    <mergeCell ref="T52:U52"/>
    <mergeCell ref="Y93:AA93"/>
    <mergeCell ref="C50:C51"/>
    <mergeCell ref="D50:D51"/>
    <mergeCell ref="E50:F50"/>
    <mergeCell ref="G50:G51"/>
    <mergeCell ref="H50:I50"/>
    <mergeCell ref="J50:J51"/>
    <mergeCell ref="K50:L50"/>
    <mergeCell ref="M50:M51"/>
    <mergeCell ref="N50:O50"/>
    <mergeCell ref="V88:X88"/>
    <mergeCell ref="Y88:AA88"/>
    <mergeCell ref="D93:F93"/>
    <mergeCell ref="G93:I93"/>
    <mergeCell ref="J93:L93"/>
    <mergeCell ref="M93:O93"/>
    <mergeCell ref="P93:R93"/>
    <mergeCell ref="S93:U93"/>
    <mergeCell ref="V93:X93"/>
    <mergeCell ref="D88:F88"/>
    <mergeCell ref="G88:I88"/>
    <mergeCell ref="J88:L88"/>
    <mergeCell ref="M88:O88"/>
    <mergeCell ref="P88:R88"/>
    <mergeCell ref="S88:U88"/>
    <mergeCell ref="D82:F82"/>
    <mergeCell ref="G82:I82"/>
    <mergeCell ref="J82:L82"/>
    <mergeCell ref="M82:O82"/>
    <mergeCell ref="P82:R82"/>
    <mergeCell ref="S82:U82"/>
    <mergeCell ref="V82:X82"/>
    <mergeCell ref="Y82:AA82"/>
    <mergeCell ref="Y48:Y49"/>
    <mergeCell ref="Z48:AA48"/>
    <mergeCell ref="AB48:AB49"/>
    <mergeCell ref="K48:L48"/>
    <mergeCell ref="M48:M49"/>
    <mergeCell ref="N48:O48"/>
    <mergeCell ref="P48:P49"/>
    <mergeCell ref="Q48:R48"/>
    <mergeCell ref="S48:S49"/>
    <mergeCell ref="C48:C49"/>
    <mergeCell ref="D48:D49"/>
    <mergeCell ref="E48:F48"/>
    <mergeCell ref="G48:G49"/>
    <mergeCell ref="H48:I48"/>
    <mergeCell ref="J48:J49"/>
    <mergeCell ref="T46:U46"/>
    <mergeCell ref="V46:V47"/>
    <mergeCell ref="W46:X46"/>
    <mergeCell ref="C46:C47"/>
    <mergeCell ref="D46:D47"/>
    <mergeCell ref="E46:F46"/>
    <mergeCell ref="G46:G47"/>
    <mergeCell ref="H46:I46"/>
    <mergeCell ref="J46:J47"/>
    <mergeCell ref="T48:U48"/>
    <mergeCell ref="V48:V49"/>
    <mergeCell ref="W48:X48"/>
    <mergeCell ref="Y46:Y47"/>
    <mergeCell ref="Z46:AA46"/>
    <mergeCell ref="AB46:AB47"/>
    <mergeCell ref="K46:L46"/>
    <mergeCell ref="M46:M47"/>
    <mergeCell ref="N46:O46"/>
    <mergeCell ref="P46:P47"/>
    <mergeCell ref="Q46:R46"/>
    <mergeCell ref="S46:S47"/>
    <mergeCell ref="T42:U42"/>
    <mergeCell ref="V42:V43"/>
    <mergeCell ref="W42:X42"/>
    <mergeCell ref="T44:U44"/>
    <mergeCell ref="V44:V45"/>
    <mergeCell ref="W44:X44"/>
    <mergeCell ref="Y44:Y45"/>
    <mergeCell ref="Z44:AA44"/>
    <mergeCell ref="AB44:AB45"/>
    <mergeCell ref="P42:P43"/>
    <mergeCell ref="Q42:R42"/>
    <mergeCell ref="S42:S43"/>
    <mergeCell ref="C44:C45"/>
    <mergeCell ref="D44:D45"/>
    <mergeCell ref="E44:F44"/>
    <mergeCell ref="G44:G45"/>
    <mergeCell ref="H44:I44"/>
    <mergeCell ref="J44:J45"/>
    <mergeCell ref="K44:L44"/>
    <mergeCell ref="M44:M45"/>
    <mergeCell ref="N44:O44"/>
    <mergeCell ref="P44:P45"/>
    <mergeCell ref="Q44:R44"/>
    <mergeCell ref="S44:S45"/>
    <mergeCell ref="Y38:Y39"/>
    <mergeCell ref="Z38:AA38"/>
    <mergeCell ref="W40:X40"/>
    <mergeCell ref="Y40:Y41"/>
    <mergeCell ref="Z40:AA40"/>
    <mergeCell ref="AB40:AB41"/>
    <mergeCell ref="C42:C43"/>
    <mergeCell ref="D42:D43"/>
    <mergeCell ref="E42:F42"/>
    <mergeCell ref="G42:G43"/>
    <mergeCell ref="H42:I42"/>
    <mergeCell ref="J42:J43"/>
    <mergeCell ref="N40:O40"/>
    <mergeCell ref="P40:P41"/>
    <mergeCell ref="Q40:R40"/>
    <mergeCell ref="S40:S41"/>
    <mergeCell ref="T40:U40"/>
    <mergeCell ref="V40:V41"/>
    <mergeCell ref="Y42:Y43"/>
    <mergeCell ref="Z42:AA42"/>
    <mergeCell ref="AB42:AB43"/>
    <mergeCell ref="K42:L42"/>
    <mergeCell ref="M42:M43"/>
    <mergeCell ref="N42:O42"/>
    <mergeCell ref="C40:C41"/>
    <mergeCell ref="D40:D41"/>
    <mergeCell ref="E40:F40"/>
    <mergeCell ref="G40:G41"/>
    <mergeCell ref="H40:I40"/>
    <mergeCell ref="J40:J41"/>
    <mergeCell ref="K40:L40"/>
    <mergeCell ref="M40:M41"/>
    <mergeCell ref="V38:V39"/>
    <mergeCell ref="B35:AB35"/>
    <mergeCell ref="D37:AA37"/>
    <mergeCell ref="D38:D39"/>
    <mergeCell ref="E38:F38"/>
    <mergeCell ref="G38:G39"/>
    <mergeCell ref="H38:I38"/>
    <mergeCell ref="J38:J39"/>
    <mergeCell ref="K38:L38"/>
    <mergeCell ref="AB38:AB39"/>
    <mergeCell ref="E39:F39"/>
    <mergeCell ref="H39:I39"/>
    <mergeCell ref="K39:L39"/>
    <mergeCell ref="N39:O39"/>
    <mergeCell ref="Q39:R39"/>
    <mergeCell ref="M38:M39"/>
    <mergeCell ref="N38:O38"/>
    <mergeCell ref="P38:P39"/>
    <mergeCell ref="Q38:R38"/>
    <mergeCell ref="S38:S39"/>
    <mergeCell ref="T38:U38"/>
    <mergeCell ref="T39:U39"/>
    <mergeCell ref="W39:X39"/>
    <mergeCell ref="Z39:AA39"/>
    <mergeCell ref="W38:X38"/>
    <mergeCell ref="C31:C32"/>
    <mergeCell ref="D31:F32"/>
    <mergeCell ref="G31:I32"/>
    <mergeCell ref="J31:L32"/>
    <mergeCell ref="M31:O32"/>
    <mergeCell ref="P31:R32"/>
    <mergeCell ref="S31:U32"/>
    <mergeCell ref="V31:X32"/>
    <mergeCell ref="Y31:AA32"/>
    <mergeCell ref="V22:X22"/>
    <mergeCell ref="Y8:AB22"/>
    <mergeCell ref="B2:AB4"/>
    <mergeCell ref="B6:AB6"/>
    <mergeCell ref="V8:X8"/>
    <mergeCell ref="V9:X9"/>
    <mergeCell ref="V10:X10"/>
    <mergeCell ref="V11:X11"/>
    <mergeCell ref="V12:X12"/>
    <mergeCell ref="V13:X13"/>
    <mergeCell ref="V14:X14"/>
    <mergeCell ref="V15:X15"/>
    <mergeCell ref="V16:X16"/>
    <mergeCell ref="V17:X17"/>
    <mergeCell ref="V18:X18"/>
    <mergeCell ref="V19:X19"/>
    <mergeCell ref="V20:X20"/>
    <mergeCell ref="V21:X21"/>
  </mergeCells>
  <pageMargins left="0.7" right="0.7" top="0.75" bottom="0.75" header="0.3" footer="0.3"/>
  <pageSetup paperSize="9" scale="39" orientation="landscape" r:id="rId1"/>
  <ignoredErrors>
    <ignoredError sqref="H85:I85 H91:I91 Q85:R85 Q91:R91" evalError="1"/>
    <ignoredError sqref="E40:AA77 E27:AA3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4994" r:id="rId4" name="List Box 2">
              <controlPr defaultSize="0" autoLine="0" autoPict="0">
                <anchor moveWithCells="1">
                  <from>
                    <xdr:col>1</xdr:col>
                    <xdr:colOff>0</xdr:colOff>
                    <xdr:row>8</xdr:row>
                    <xdr:rowOff>57150</xdr:rowOff>
                  </from>
                  <to>
                    <xdr:col>2</xdr:col>
                    <xdr:colOff>1704975</xdr:colOff>
                    <xdr:row>15</xdr:row>
                    <xdr:rowOff>190500</xdr:rowOff>
                  </to>
                </anchor>
              </controlPr>
            </control>
          </mc:Choice>
        </mc:AlternateContent>
        <mc:AlternateContent xmlns:mc="http://schemas.openxmlformats.org/markup-compatibility/2006">
          <mc:Choice Requires="x14">
            <control shapeId="84996" r:id="rId5" name="List Box 4">
              <controlPr defaultSize="0" autoLine="0" autoPict="0">
                <anchor moveWithCells="1">
                  <from>
                    <xdr:col>0</xdr:col>
                    <xdr:colOff>76200</xdr:colOff>
                    <xdr:row>16</xdr:row>
                    <xdr:rowOff>276225</xdr:rowOff>
                  </from>
                  <to>
                    <xdr:col>2</xdr:col>
                    <xdr:colOff>1704975</xdr:colOff>
                    <xdr:row>22</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C166"/>
  <sheetViews>
    <sheetView showGridLines="0" zoomScaleNormal="100" zoomScaleSheetLayoutView="100" workbookViewId="0"/>
  </sheetViews>
  <sheetFormatPr defaultRowHeight="15" x14ac:dyDescent="0.25"/>
  <cols>
    <col min="1" max="1" width="2.42578125" style="4" customWidth="1"/>
    <col min="2" max="2" width="17.28515625" style="4" customWidth="1"/>
    <col min="3" max="3" width="17.7109375" style="4" customWidth="1"/>
    <col min="4" max="4" width="15.7109375" style="3" customWidth="1"/>
    <col min="5" max="5" width="7.85546875" style="4" customWidth="1"/>
    <col min="6" max="6" width="19.140625" style="4" customWidth="1"/>
    <col min="7" max="7" width="20.28515625" style="4" customWidth="1"/>
    <col min="8" max="8" width="21.7109375" style="4" customWidth="1"/>
    <col min="9" max="9" width="17.5703125" style="4" customWidth="1"/>
    <col min="10" max="10" width="20.85546875" style="4" customWidth="1"/>
    <col min="11" max="11" width="16.7109375" style="4" bestFit="1" customWidth="1"/>
    <col min="12" max="12" width="19.5703125" style="4" customWidth="1"/>
    <col min="13" max="13" width="20.85546875" style="4" customWidth="1"/>
    <col min="14" max="14" width="23" style="4" customWidth="1"/>
    <col min="15" max="15" width="29" style="4" customWidth="1"/>
    <col min="16" max="16" width="19.28515625" style="4" customWidth="1"/>
    <col min="17" max="18" width="17.140625" style="4" customWidth="1"/>
    <col min="19" max="19" width="10.85546875" style="4" customWidth="1"/>
    <col min="20" max="21" width="14.140625" style="4" customWidth="1"/>
    <col min="22" max="22" width="18.28515625" style="4" customWidth="1"/>
    <col min="23" max="23" width="19" style="4" customWidth="1"/>
    <col min="24" max="30" width="6.5703125" style="4" customWidth="1"/>
    <col min="31" max="16384" width="9.140625" style="4"/>
  </cols>
  <sheetData>
    <row r="1" spans="2:29" ht="9" customHeight="1" thickBot="1" x14ac:dyDescent="0.3">
      <c r="D1" s="4"/>
      <c r="O1" s="83"/>
      <c r="P1" s="83"/>
      <c r="Q1" s="83"/>
      <c r="R1" s="83"/>
      <c r="S1" s="83"/>
      <c r="T1" s="83"/>
      <c r="V1" s="83"/>
      <c r="W1" s="83"/>
      <c r="X1" s="83"/>
      <c r="Y1" s="83"/>
      <c r="Z1" s="83"/>
      <c r="AA1" s="83"/>
      <c r="AB1" s="83"/>
      <c r="AC1" s="83"/>
    </row>
    <row r="2" spans="2:29" ht="10.5" customHeight="1" x14ac:dyDescent="0.25">
      <c r="B2" s="166" t="str">
        <f>"Variability by Cancer Alliance in the proportion of "&amp;selection!B35&amp;" diagnosed in "&amp;selection!D12&amp;" recorded to have been treated with chemotherapy, tumour resection or radiotherapy in England"</f>
        <v>Variability by Cancer Alliance in the proportion of all malignant tumours (excl NMSC) diagnosed in 2013-2015 recorded to have been treated with chemotherapy, tumour resection or radiotherapy in England</v>
      </c>
      <c r="C2" s="167"/>
      <c r="D2" s="167"/>
      <c r="E2" s="167"/>
      <c r="F2" s="167"/>
      <c r="G2" s="167"/>
      <c r="H2" s="167"/>
      <c r="I2" s="167"/>
      <c r="J2" s="167"/>
      <c r="K2" s="167"/>
      <c r="L2" s="167"/>
      <c r="M2" s="167"/>
      <c r="N2" s="167"/>
      <c r="O2" s="168"/>
      <c r="P2" s="7"/>
      <c r="Q2" s="7"/>
      <c r="R2" s="7"/>
      <c r="S2" s="7"/>
      <c r="T2" s="7"/>
      <c r="U2" s="83"/>
      <c r="V2" s="7"/>
      <c r="W2" s="7"/>
      <c r="X2" s="7"/>
      <c r="Y2" s="7"/>
      <c r="Z2" s="7"/>
      <c r="AA2" s="7"/>
      <c r="AB2" s="7"/>
      <c r="AC2" s="7"/>
    </row>
    <row r="3" spans="2:29" ht="16.5" customHeight="1" x14ac:dyDescent="0.25">
      <c r="B3" s="169"/>
      <c r="C3" s="170"/>
      <c r="D3" s="170"/>
      <c r="E3" s="170"/>
      <c r="F3" s="170"/>
      <c r="G3" s="170"/>
      <c r="H3" s="170"/>
      <c r="I3" s="170"/>
      <c r="J3" s="170"/>
      <c r="K3" s="170"/>
      <c r="L3" s="170"/>
      <c r="M3" s="170"/>
      <c r="N3" s="170"/>
      <c r="O3" s="171"/>
      <c r="P3" s="7"/>
      <c r="Q3" s="7"/>
      <c r="R3" s="7"/>
      <c r="S3" s="7"/>
      <c r="T3" s="7"/>
      <c r="V3" s="7"/>
      <c r="W3" s="7"/>
      <c r="X3" s="7"/>
      <c r="Y3" s="7"/>
      <c r="Z3" s="7"/>
      <c r="AA3" s="7"/>
      <c r="AB3" s="7"/>
      <c r="AC3" s="7"/>
    </row>
    <row r="4" spans="2:29" ht="15.75" customHeight="1" thickBot="1" x14ac:dyDescent="0.3">
      <c r="B4" s="172"/>
      <c r="C4" s="173"/>
      <c r="D4" s="173"/>
      <c r="E4" s="173"/>
      <c r="F4" s="173"/>
      <c r="G4" s="173"/>
      <c r="H4" s="173"/>
      <c r="I4" s="173"/>
      <c r="J4" s="173"/>
      <c r="K4" s="173"/>
      <c r="L4" s="173"/>
      <c r="M4" s="173"/>
      <c r="N4" s="173"/>
      <c r="O4" s="174"/>
      <c r="P4" s="7"/>
      <c r="Q4" s="7"/>
      <c r="R4" s="7"/>
      <c r="S4" s="7"/>
      <c r="T4" s="7"/>
      <c r="U4" s="3"/>
      <c r="V4" s="7"/>
      <c r="W4" s="7"/>
      <c r="X4" s="7"/>
      <c r="Y4" s="7"/>
      <c r="Z4" s="7"/>
      <c r="AA4" s="7"/>
      <c r="AB4" s="7"/>
      <c r="AC4" s="7"/>
    </row>
    <row r="5" spans="2:29" ht="14.25" customHeight="1" x14ac:dyDescent="0.25">
      <c r="D5" s="9"/>
      <c r="E5" s="74" t="str">
        <f>"Proportion of "&amp;selection!B35&amp;" diagnosed in "&amp;selection!D12&amp;", by Cancer Alliance - treatments are presented independently"</f>
        <v>Proportion of all malignant tumours (excl NMSC) diagnosed in 2013-2015, by Cancer Alliance - treatments are presented independently</v>
      </c>
      <c r="G5" s="9"/>
      <c r="H5" s="9"/>
      <c r="I5" s="9"/>
      <c r="J5" s="9"/>
      <c r="K5" s="9"/>
      <c r="L5" s="9"/>
      <c r="M5" s="9"/>
      <c r="N5" s="9"/>
      <c r="O5" s="7"/>
      <c r="P5" s="7"/>
      <c r="Q5" s="7"/>
      <c r="R5" s="7"/>
      <c r="S5" s="7"/>
      <c r="T5" s="7"/>
      <c r="U5" s="3"/>
      <c r="V5" s="7"/>
      <c r="W5" s="7"/>
      <c r="X5" s="7"/>
      <c r="Y5" s="7"/>
      <c r="Z5" s="7"/>
      <c r="AA5" s="7"/>
      <c r="AB5" s="7"/>
      <c r="AC5" s="7"/>
    </row>
    <row r="6" spans="2:29" ht="14.25" customHeight="1" x14ac:dyDescent="0.25">
      <c r="B6" s="17" t="s">
        <v>106</v>
      </c>
      <c r="E6" s="3"/>
      <c r="X6" s="7"/>
      <c r="Y6" s="7"/>
      <c r="Z6" s="7"/>
      <c r="AA6" s="7"/>
      <c r="AB6" s="7"/>
      <c r="AC6" s="7"/>
    </row>
    <row r="7" spans="2:29" ht="20.100000000000001" customHeight="1" x14ac:dyDescent="0.25">
      <c r="C7" s="13"/>
      <c r="D7" s="7"/>
    </row>
    <row r="8" spans="2:29" ht="19.5" customHeight="1" x14ac:dyDescent="0.25">
      <c r="C8" s="3"/>
      <c r="D8" s="4"/>
    </row>
    <row r="9" spans="2:29" ht="19.5" customHeight="1" x14ac:dyDescent="0.25">
      <c r="C9" s="59"/>
      <c r="D9" s="4"/>
    </row>
    <row r="10" spans="2:29" ht="18.75" customHeight="1" x14ac:dyDescent="0.25">
      <c r="C10" s="59"/>
      <c r="D10" s="84"/>
    </row>
    <row r="11" spans="2:29" ht="27" customHeight="1" x14ac:dyDescent="0.25">
      <c r="C11" s="3"/>
      <c r="D11" s="4"/>
    </row>
    <row r="12" spans="2:29" ht="43.5" customHeight="1" x14ac:dyDescent="0.25">
      <c r="C12" s="3"/>
      <c r="D12" s="4"/>
    </row>
    <row r="13" spans="2:29" ht="11.25" customHeight="1" x14ac:dyDescent="0.25">
      <c r="C13" s="3"/>
      <c r="D13" s="4"/>
      <c r="G13" s="5"/>
      <c r="H13" s="5"/>
      <c r="I13" s="5"/>
      <c r="J13" s="5"/>
      <c r="K13" s="5"/>
      <c r="L13" s="5"/>
      <c r="M13" s="5"/>
      <c r="N13" s="5"/>
      <c r="O13" s="5"/>
      <c r="P13" s="5"/>
    </row>
    <row r="14" spans="2:29" ht="12.75" customHeight="1" x14ac:dyDescent="0.25">
      <c r="C14" s="3"/>
      <c r="D14" s="4"/>
      <c r="G14" s="5"/>
      <c r="H14" s="5"/>
      <c r="I14" s="5"/>
      <c r="J14" s="5"/>
      <c r="K14" s="5"/>
      <c r="L14" s="5"/>
      <c r="M14" s="5"/>
      <c r="N14" s="5"/>
      <c r="O14" s="5"/>
      <c r="P14" s="5"/>
    </row>
    <row r="15" spans="2:29" s="5" customFormat="1" ht="19.5" customHeight="1" x14ac:dyDescent="0.25">
      <c r="C15" s="3"/>
      <c r="Q15" s="4"/>
      <c r="R15" s="4"/>
    </row>
    <row r="16" spans="2:29" x14ac:dyDescent="0.25">
      <c r="C16" s="3"/>
      <c r="D16" s="4"/>
      <c r="G16" s="5"/>
    </row>
    <row r="17" spans="2:18" s="11" customFormat="1" ht="44.25" customHeight="1" x14ac:dyDescent="0.25">
      <c r="C17" s="3"/>
      <c r="H17" s="4"/>
      <c r="I17" s="4"/>
      <c r="J17" s="4"/>
      <c r="K17" s="4"/>
      <c r="L17" s="4"/>
      <c r="M17" s="4"/>
      <c r="N17" s="4"/>
      <c r="O17" s="4"/>
      <c r="P17" s="4"/>
      <c r="Q17" s="4"/>
      <c r="R17" s="4"/>
    </row>
    <row r="18" spans="2:18" s="11" customFormat="1" ht="15" customHeight="1" x14ac:dyDescent="0.25">
      <c r="B18" s="62" t="s">
        <v>266</v>
      </c>
      <c r="C18" s="3"/>
      <c r="H18" s="4"/>
      <c r="I18" s="4"/>
      <c r="J18" s="4"/>
      <c r="K18" s="4"/>
      <c r="L18" s="4"/>
      <c r="M18" s="4"/>
      <c r="N18" s="4"/>
      <c r="O18" s="4"/>
      <c r="P18" s="4"/>
      <c r="Q18" s="4"/>
      <c r="R18" s="4"/>
    </row>
    <row r="19" spans="2:18" ht="8.25" customHeight="1" x14ac:dyDescent="0.25">
      <c r="D19" s="4"/>
    </row>
    <row r="20" spans="2:18" ht="21" customHeight="1" x14ac:dyDescent="0.25">
      <c r="D20" s="4"/>
    </row>
    <row r="21" spans="2:18" ht="15" customHeight="1" x14ac:dyDescent="0.25">
      <c r="C21" s="3"/>
      <c r="D21" s="4"/>
    </row>
    <row r="22" spans="2:18" ht="48" customHeight="1" x14ac:dyDescent="0.25">
      <c r="C22" s="3"/>
      <c r="D22" s="4"/>
    </row>
    <row r="23" spans="2:18" x14ac:dyDescent="0.25">
      <c r="D23" s="4"/>
    </row>
    <row r="24" spans="2:18" ht="10.5" customHeight="1" x14ac:dyDescent="0.25">
      <c r="D24" s="4"/>
    </row>
    <row r="25" spans="2:18" ht="47.25" customHeight="1" x14ac:dyDescent="0.25">
      <c r="D25" s="4"/>
    </row>
    <row r="26" spans="2:18" ht="12" customHeight="1" x14ac:dyDescent="0.25">
      <c r="D26" s="4"/>
    </row>
    <row r="27" spans="2:18" ht="24" customHeight="1" x14ac:dyDescent="0.25">
      <c r="D27" s="4"/>
      <c r="E27" s="61"/>
    </row>
    <row r="28" spans="2:18" ht="33" customHeight="1" thickBot="1" x14ac:dyDescent="0.3"/>
    <row r="29" spans="2:18" ht="19.5" customHeight="1" x14ac:dyDescent="0.25">
      <c r="B29" s="283" t="s">
        <v>299</v>
      </c>
      <c r="C29" s="284"/>
      <c r="D29" s="285"/>
    </row>
    <row r="30" spans="2:18" ht="27" customHeight="1" x14ac:dyDescent="0.25">
      <c r="B30" s="286"/>
      <c r="C30" s="287"/>
      <c r="D30" s="288"/>
      <c r="Q30" s="10"/>
      <c r="R30" s="10"/>
    </row>
    <row r="31" spans="2:18" ht="30" customHeight="1" x14ac:dyDescent="0.25">
      <c r="B31" s="286"/>
      <c r="C31" s="287"/>
      <c r="D31" s="288"/>
      <c r="Q31" s="10"/>
      <c r="R31" s="10"/>
    </row>
    <row r="32" spans="2:18" ht="19.5" customHeight="1" x14ac:dyDescent="0.25">
      <c r="B32" s="286"/>
      <c r="C32" s="287"/>
      <c r="D32" s="288"/>
      <c r="Q32" s="10"/>
      <c r="R32" s="10"/>
    </row>
    <row r="33" spans="2:18" ht="19.5" customHeight="1" x14ac:dyDescent="0.25">
      <c r="B33" s="286"/>
      <c r="C33" s="287"/>
      <c r="D33" s="288"/>
      <c r="Q33" s="10"/>
      <c r="R33" s="10"/>
    </row>
    <row r="34" spans="2:18" ht="19.5" customHeight="1" x14ac:dyDescent="0.25">
      <c r="B34" s="286"/>
      <c r="C34" s="287"/>
      <c r="D34" s="288"/>
      <c r="Q34" s="10"/>
      <c r="R34" s="10"/>
    </row>
    <row r="35" spans="2:18" ht="19.5" customHeight="1" x14ac:dyDescent="0.25">
      <c r="B35" s="286"/>
      <c r="C35" s="287"/>
      <c r="D35" s="288"/>
      <c r="E35" s="61"/>
      <c r="Q35" s="10"/>
      <c r="R35" s="10"/>
    </row>
    <row r="36" spans="2:18" ht="19.5" customHeight="1" x14ac:dyDescent="0.25">
      <c r="B36" s="286"/>
      <c r="C36" s="287"/>
      <c r="D36" s="288"/>
      <c r="E36" s="61"/>
      <c r="Q36" s="10"/>
      <c r="R36" s="10"/>
    </row>
    <row r="37" spans="2:18" ht="19.5" customHeight="1" x14ac:dyDescent="0.25">
      <c r="B37" s="286"/>
      <c r="C37" s="287"/>
      <c r="D37" s="288"/>
      <c r="E37" s="61"/>
      <c r="Q37" s="10"/>
      <c r="R37" s="10"/>
    </row>
    <row r="38" spans="2:18" ht="19.5" customHeight="1" x14ac:dyDescent="0.25">
      <c r="B38" s="286"/>
      <c r="C38" s="287"/>
      <c r="D38" s="288"/>
      <c r="E38" s="61"/>
      <c r="Q38" s="10"/>
      <c r="R38" s="10"/>
    </row>
    <row r="39" spans="2:18" ht="19.5" customHeight="1" x14ac:dyDescent="0.25">
      <c r="B39" s="286"/>
      <c r="C39" s="287"/>
      <c r="D39" s="288"/>
      <c r="E39" s="61"/>
      <c r="Q39" s="10"/>
      <c r="R39" s="10"/>
    </row>
    <row r="40" spans="2:18" ht="19.5" customHeight="1" x14ac:dyDescent="0.25">
      <c r="B40" s="286"/>
      <c r="C40" s="287"/>
      <c r="D40" s="288"/>
      <c r="E40" s="61"/>
      <c r="Q40" s="10"/>
      <c r="R40" s="10"/>
    </row>
    <row r="41" spans="2:18" ht="19.5" customHeight="1" x14ac:dyDescent="0.25">
      <c r="B41" s="286"/>
      <c r="C41" s="287"/>
      <c r="D41" s="288"/>
      <c r="E41" s="61"/>
      <c r="Q41" s="10"/>
      <c r="R41" s="10"/>
    </row>
    <row r="42" spans="2:18" ht="28.5" customHeight="1" x14ac:dyDescent="0.25">
      <c r="B42" s="286"/>
      <c r="C42" s="287"/>
      <c r="D42" s="288"/>
    </row>
    <row r="43" spans="2:18" ht="26.25" customHeight="1" x14ac:dyDescent="0.25">
      <c r="B43" s="286"/>
      <c r="C43" s="287"/>
      <c r="D43" s="288"/>
      <c r="O43" s="10"/>
    </row>
    <row r="44" spans="2:18" ht="29.25" customHeight="1" x14ac:dyDescent="0.25">
      <c r="B44" s="286"/>
      <c r="C44" s="287"/>
      <c r="D44" s="288"/>
    </row>
    <row r="45" spans="2:18" ht="24" customHeight="1" x14ac:dyDescent="0.25">
      <c r="B45" s="286"/>
      <c r="C45" s="287"/>
      <c r="D45" s="288"/>
    </row>
    <row r="46" spans="2:18" ht="24" customHeight="1" x14ac:dyDescent="0.25">
      <c r="B46" s="286"/>
      <c r="C46" s="287"/>
      <c r="D46" s="288"/>
    </row>
    <row r="47" spans="2:18" ht="24" customHeight="1" x14ac:dyDescent="0.25">
      <c r="B47" s="286"/>
      <c r="C47" s="287"/>
      <c r="D47" s="288"/>
    </row>
    <row r="48" spans="2:18" ht="24" customHeight="1" x14ac:dyDescent="0.25">
      <c r="B48" s="286"/>
      <c r="C48" s="287"/>
      <c r="D48" s="288"/>
    </row>
    <row r="49" spans="2:18" ht="19.5" customHeight="1" x14ac:dyDescent="0.25">
      <c r="B49" s="286"/>
      <c r="C49" s="287"/>
      <c r="D49" s="288"/>
      <c r="E49" s="61"/>
      <c r="Q49" s="10"/>
      <c r="R49" s="10"/>
    </row>
    <row r="50" spans="2:18" ht="28.5" customHeight="1" x14ac:dyDescent="0.25">
      <c r="B50" s="286"/>
      <c r="C50" s="287"/>
      <c r="D50" s="288"/>
    </row>
    <row r="51" spans="2:18" ht="26.25" customHeight="1" x14ac:dyDescent="0.25">
      <c r="B51" s="286"/>
      <c r="C51" s="287"/>
      <c r="D51" s="288"/>
      <c r="O51" s="10"/>
    </row>
    <row r="52" spans="2:18" ht="29.25" customHeight="1" x14ac:dyDescent="0.25">
      <c r="B52" s="286"/>
      <c r="C52" s="287"/>
      <c r="D52" s="288"/>
    </row>
    <row r="53" spans="2:18" ht="24" customHeight="1" x14ac:dyDescent="0.25">
      <c r="B53" s="286"/>
      <c r="C53" s="287"/>
      <c r="D53" s="288"/>
    </row>
    <row r="54" spans="2:18" ht="24" customHeight="1" x14ac:dyDescent="0.25">
      <c r="B54" s="286"/>
      <c r="C54" s="287"/>
      <c r="D54" s="288"/>
    </row>
    <row r="55" spans="2:18" ht="24" customHeight="1" x14ac:dyDescent="0.25">
      <c r="B55" s="286"/>
      <c r="C55" s="287"/>
      <c r="D55" s="288"/>
    </row>
    <row r="56" spans="2:18" ht="24" customHeight="1" x14ac:dyDescent="0.25">
      <c r="B56" s="286"/>
      <c r="C56" s="287"/>
      <c r="D56" s="288"/>
    </row>
    <row r="57" spans="2:18" ht="24" customHeight="1" x14ac:dyDescent="0.25">
      <c r="B57" s="286"/>
      <c r="C57" s="287"/>
      <c r="D57" s="288"/>
    </row>
    <row r="58" spans="2:18" ht="24" customHeight="1" x14ac:dyDescent="0.25">
      <c r="B58" s="286"/>
      <c r="C58" s="287"/>
      <c r="D58" s="288"/>
    </row>
    <row r="59" spans="2:18" ht="24" customHeight="1" x14ac:dyDescent="0.25">
      <c r="B59" s="286"/>
      <c r="C59" s="287"/>
      <c r="D59" s="288"/>
    </row>
    <row r="60" spans="2:18" ht="24" customHeight="1" x14ac:dyDescent="0.25">
      <c r="B60" s="286"/>
      <c r="C60" s="287"/>
      <c r="D60" s="288"/>
    </row>
    <row r="61" spans="2:18" ht="24" customHeight="1" x14ac:dyDescent="0.25">
      <c r="B61" s="286"/>
      <c r="C61" s="287"/>
      <c r="D61" s="288"/>
    </row>
    <row r="62" spans="2:18" ht="24" customHeight="1" thickBot="1" x14ac:dyDescent="0.3">
      <c r="B62" s="289"/>
      <c r="C62" s="290"/>
      <c r="D62" s="291"/>
    </row>
    <row r="63" spans="2:18" ht="24" customHeight="1" x14ac:dyDescent="0.25">
      <c r="D63" s="4"/>
    </row>
    <row r="64" spans="2:18" s="1" customFormat="1" ht="19.5" customHeight="1" x14ac:dyDescent="0.25">
      <c r="B64" s="124"/>
      <c r="C64" s="2"/>
    </row>
    <row r="65" spans="1:21" s="1" customFormat="1" x14ac:dyDescent="0.25">
      <c r="A65" s="18"/>
      <c r="B65" s="18"/>
      <c r="C65" s="18"/>
      <c r="D65" s="68"/>
      <c r="E65" s="72"/>
      <c r="F65" s="72"/>
      <c r="G65" s="68"/>
      <c r="H65" s="72"/>
      <c r="I65" s="72"/>
      <c r="J65" s="68"/>
      <c r="K65" s="72"/>
      <c r="L65" s="72"/>
    </row>
    <row r="66" spans="1:21" s="1" customFormat="1" x14ac:dyDescent="0.25">
      <c r="A66" s="18"/>
      <c r="B66" s="18"/>
      <c r="C66" s="18" t="s">
        <v>256</v>
      </c>
      <c r="D66" s="68"/>
      <c r="E66" s="72"/>
      <c r="F66" s="72"/>
      <c r="G66" s="68"/>
      <c r="H66" s="72"/>
      <c r="I66" s="72"/>
      <c r="J66" s="68"/>
      <c r="K66" s="72"/>
      <c r="L66" s="72"/>
    </row>
    <row r="67" spans="1:21" s="1" customFormat="1" x14ac:dyDescent="0.25">
      <c r="A67" s="18"/>
      <c r="B67" s="18"/>
      <c r="C67" s="18"/>
      <c r="D67" s="68"/>
      <c r="E67" s="72"/>
      <c r="F67" s="72"/>
      <c r="G67" s="68"/>
      <c r="H67" s="72"/>
      <c r="I67" s="72"/>
      <c r="J67" s="68"/>
      <c r="K67" s="72"/>
      <c r="L67" s="72"/>
    </row>
    <row r="68" spans="1:21" s="1" customFormat="1" x14ac:dyDescent="0.25">
      <c r="A68" s="1" t="s">
        <v>258</v>
      </c>
      <c r="B68" s="1" t="s">
        <v>248</v>
      </c>
      <c r="C68" s="1" t="s">
        <v>251</v>
      </c>
      <c r="D68" s="1" t="s">
        <v>257</v>
      </c>
      <c r="E68" s="1" t="s">
        <v>187</v>
      </c>
      <c r="F68" s="1" t="s">
        <v>246</v>
      </c>
      <c r="G68" s="1" t="s">
        <v>222</v>
      </c>
      <c r="H68" s="1" t="s">
        <v>223</v>
      </c>
      <c r="I68" s="1" t="s">
        <v>224</v>
      </c>
      <c r="J68" s="1" t="s">
        <v>225</v>
      </c>
      <c r="K68" s="1" t="s">
        <v>226</v>
      </c>
      <c r="L68" s="1" t="s">
        <v>227</v>
      </c>
      <c r="M68" s="1" t="s">
        <v>228</v>
      </c>
      <c r="N68" s="1" t="s">
        <v>254</v>
      </c>
      <c r="O68" s="1" t="s">
        <v>255</v>
      </c>
      <c r="R68" s="81" t="s">
        <v>229</v>
      </c>
      <c r="S68" s="125" t="str">
        <f>CONCATENATE("Tumour resection
Proportion of ",selection!$B$34," tumours diagnosed in 2013-2015 recorded to have been treated with tumour resection, by Cancer Alliance")</f>
        <v>Tumour resection
Proportion of All malignant (excl NMSC) tumours diagnosed in 2013-2015 recorded to have been treated with tumour resection, by Cancer Alliance</v>
      </c>
    </row>
    <row r="69" spans="1:21" s="1" customFormat="1" x14ac:dyDescent="0.25">
      <c r="A69" s="1" t="str">
        <f>CONCATENATE(C69,D69)</f>
        <v>All malignant (excl NMSC)1</v>
      </c>
      <c r="B69" s="1" t="s">
        <v>252</v>
      </c>
      <c r="C69" s="1" t="str">
        <f>selection!$B$33</f>
        <v>All malignant (excl NMSC)</v>
      </c>
      <c r="D69" s="1">
        <v>1</v>
      </c>
      <c r="E69" s="1" t="e">
        <f>IF(VLOOKUP($A69,FUNNELDATA_SG!$A:$O,5,FALSE)=0,NA(),VLOOKUP($A69,FUNNELDATA_SG!$A:$O,5,FALSE))</f>
        <v>#N/A</v>
      </c>
      <c r="F69" s="1" t="e">
        <f>IF(VLOOKUP($A69,FUNNELDATA_SG!$A:$O,6,FALSE)=0,NA(),VLOOKUP($A69,FUNNELDATA_SG!$A:$O,6,FALSE))</f>
        <v>#N/A</v>
      </c>
      <c r="G69" s="1">
        <f>IF(VLOOKUP($A69,FUNNELDATA_SG!$A:$O,7,FALSE)=0,"",VLOOKUP($A69,FUNNELDATA_SG!$A:$O,7,FALSE))</f>
        <v>16205</v>
      </c>
      <c r="H69" s="1" t="e">
        <f>IF(VLOOKUP($A69,FUNNELDATA_SG!$A:$O,8,FALSE)=0,NA(),VLOOKUP($A69,FUNNELDATA_SG!$A:$O,8,FALSE))</f>
        <v>#N/A</v>
      </c>
      <c r="I69" s="1">
        <f>IF(VLOOKUP($A69,FUNNELDATA_SG!$A:$O,9,FALSE)=0,"",VLOOKUP($A69,FUNNELDATA_SG!$A:$O,9,FALSE))</f>
        <v>44.094569999999997</v>
      </c>
      <c r="J69" s="1">
        <f>IF(VLOOKUP($A69,FUNNELDATA_SG!$A:$O,10,FALSE)=0,"",VLOOKUP($A69,FUNNELDATA_SG!$A:$O,10,FALSE))</f>
        <v>45.626100000000001</v>
      </c>
      <c r="K69" s="1">
        <f>IF(VLOOKUP($A69,FUNNELDATA_SG!$A:$O,11,FALSE)=0,"",VLOOKUP($A69,FUNNELDATA_SG!$A:$O,11,FALSE))</f>
        <v>43.65363</v>
      </c>
      <c r="L69" s="1">
        <f>IF(VLOOKUP($A69,FUNNELDATA_SG!$A:$O,12,FALSE)=0,"",VLOOKUP($A69,FUNNELDATA_SG!$A:$O,12,FALSE))</f>
        <v>46.068269999999998</v>
      </c>
      <c r="M69" s="1" t="e">
        <f>IF(VLOOKUP($A69,FUNNELDATA_SG!$A:$O,13,FALSE)=0,NA(),VLOOKUP($A69,FUNNELDATA_SG!$A:$O,13,FALSE))</f>
        <v>#N/A</v>
      </c>
      <c r="N69" s="1" t="e">
        <f>IF(AND(F69&lt;&gt;"",F69=selection!$J$26),G69,NA())</f>
        <v>#N/A</v>
      </c>
      <c r="O69" s="1" t="e">
        <f>IF(AND(F69&lt;&gt;"",F69=selection!$J$26),H69,NA())</f>
        <v>#N/A</v>
      </c>
      <c r="P69" s="1">
        <f>IF(ISNUMBER(G69),G69,"")</f>
        <v>16205</v>
      </c>
      <c r="R69" s="81" t="s">
        <v>230</v>
      </c>
      <c r="S69" s="125" t="str">
        <f>CONCATENATE("Total count of ",selection!$B$34," tumours in Alliance")</f>
        <v>Total count of All malignant (excl NMSC) tumours in Alliance</v>
      </c>
    </row>
    <row r="70" spans="1:21" s="1" customFormat="1" x14ac:dyDescent="0.25">
      <c r="A70" s="1" t="str">
        <f t="shared" ref="A70:A133" si="0">CONCATENATE(C70,D70)</f>
        <v>All malignant (excl NMSC)2</v>
      </c>
      <c r="B70" s="1" t="s">
        <v>252</v>
      </c>
      <c r="C70" s="1" t="str">
        <f>selection!$B$33</f>
        <v>All malignant (excl NMSC)</v>
      </c>
      <c r="D70" s="1">
        <v>2</v>
      </c>
      <c r="E70" s="1" t="str">
        <f>IF(VLOOKUP($A70,FUNNELDATA_SG!$A:$O,5,FALSE)=0,NA(),VLOOKUP($A70,FUNNELDATA_SG!$A:$O,5,FALSE))</f>
        <v>E56000010</v>
      </c>
      <c r="F70" s="1" t="str">
        <f>IF(VLOOKUP($A70,FUNNELDATA_SG!$A:$O,6,FALSE)=0,NA(),VLOOKUP($A70,FUNNELDATA_SG!$A:$O,6,FALSE))</f>
        <v>South East London</v>
      </c>
      <c r="G70" s="1">
        <f>IF(VLOOKUP($A70,FUNNELDATA_SG!$A:$O,7,FALSE)=0,"",VLOOKUP($A70,FUNNELDATA_SG!$A:$O,7,FALSE))</f>
        <v>16865</v>
      </c>
      <c r="H70" s="1">
        <f>IF(VLOOKUP($A70,FUNNELDATA_SG!$A:$O,8,FALSE)=0,NA(),VLOOKUP($A70,FUNNELDATA_SG!$A:$O,8,FALSE))</f>
        <v>42.941000000000003</v>
      </c>
      <c r="I70" s="1">
        <f>IF(VLOOKUP($A70,FUNNELDATA_SG!$A:$O,9,FALSE)=0,"",VLOOKUP($A70,FUNNELDATA_SG!$A:$O,9,FALSE))</f>
        <v>44.109830000000002</v>
      </c>
      <c r="J70" s="1">
        <f>IF(VLOOKUP($A70,FUNNELDATA_SG!$A:$O,10,FALSE)=0,"",VLOOKUP($A70,FUNNELDATA_SG!$A:$O,10,FALSE))</f>
        <v>45.611080000000001</v>
      </c>
      <c r="K70" s="1">
        <f>IF(VLOOKUP($A70,FUNNELDATA_SG!$A:$O,11,FALSE)=0,"",VLOOKUP($A70,FUNNELDATA_SG!$A:$O,11,FALSE))</f>
        <v>43.67756</v>
      </c>
      <c r="L70" s="1">
        <f>IF(VLOOKUP($A70,FUNNELDATA_SG!$A:$O,12,FALSE)=0,"",VLOOKUP($A70,FUNNELDATA_SG!$A:$O,12,FALSE))</f>
        <v>46.044490000000003</v>
      </c>
      <c r="M70" s="1">
        <f>IF(VLOOKUP($A70,FUNNELDATA_SG!$A:$O,13,FALSE)=0,NA(),VLOOKUP($A70,FUNNELDATA_SG!$A:$O,13,FALSE))</f>
        <v>44.863120000000002</v>
      </c>
      <c r="N70" s="1" t="e">
        <f>IF(AND(F70&lt;&gt;"",F70=selection!$J$26),G70,NA())</f>
        <v>#N/A</v>
      </c>
      <c r="O70" s="1" t="e">
        <f>IF(AND(F70&lt;&gt;"",F70=selection!$J$26),H70,NA())</f>
        <v>#N/A</v>
      </c>
      <c r="P70" s="1">
        <f t="shared" ref="P70:P99" si="1">IF(ISNUMBER(G70),G70,"")</f>
        <v>16865</v>
      </c>
      <c r="R70" s="81" t="s">
        <v>231</v>
      </c>
      <c r="S70" s="125" t="s">
        <v>232</v>
      </c>
    </row>
    <row r="71" spans="1:21" s="1" customFormat="1" x14ac:dyDescent="0.25">
      <c r="A71" s="1" t="str">
        <f t="shared" si="0"/>
        <v>All malignant (excl NMSC)3</v>
      </c>
      <c r="B71" s="1" t="s">
        <v>252</v>
      </c>
      <c r="C71" s="1" t="str">
        <f>selection!$B$33</f>
        <v>All malignant (excl NMSC)</v>
      </c>
      <c r="D71" s="1">
        <v>3</v>
      </c>
      <c r="E71" s="1" t="str">
        <f>IF(VLOOKUP($A71,FUNNELDATA_SG!$A:$O,5,FALSE)=0,NA(),VLOOKUP($A71,FUNNELDATA_SG!$A:$O,5,FALSE))</f>
        <v>E56000004</v>
      </c>
      <c r="F71" s="1" t="str">
        <f>IF(VLOOKUP($A71,FUNNELDATA_SG!$A:$O,6,FALSE)=0,NA(),VLOOKUP($A71,FUNNELDATA_SG!$A:$O,6,FALSE))</f>
        <v>Humber, Coast &amp; Vale</v>
      </c>
      <c r="G71" s="1">
        <f>IF(VLOOKUP($A71,FUNNELDATA_SG!$A:$O,7,FALSE)=0,"",VLOOKUP($A71,FUNNELDATA_SG!$A:$O,7,FALSE))</f>
        <v>19460</v>
      </c>
      <c r="H71" s="1">
        <f>IF(VLOOKUP($A71,FUNNELDATA_SG!$A:$O,8,FALSE)=0,NA(),VLOOKUP($A71,FUNNELDATA_SG!$A:$O,8,FALSE))</f>
        <v>45.647480000000002</v>
      </c>
      <c r="I71" s="1">
        <f>IF(VLOOKUP($A71,FUNNELDATA_SG!$A:$O,9,FALSE)=0,"",VLOOKUP($A71,FUNNELDATA_SG!$A:$O,9,FALSE))</f>
        <v>44.162019999999998</v>
      </c>
      <c r="J71" s="1">
        <f>IF(VLOOKUP($A71,FUNNELDATA_SG!$A:$O,10,FALSE)=0,"",VLOOKUP($A71,FUNNELDATA_SG!$A:$O,10,FALSE))</f>
        <v>45.559579999999997</v>
      </c>
      <c r="K71" s="1">
        <f>IF(VLOOKUP($A71,FUNNELDATA_SG!$A:$O,11,FALSE)=0,"",VLOOKUP($A71,FUNNELDATA_SG!$A:$O,11,FALSE))</f>
        <v>43.75956</v>
      </c>
      <c r="L71" s="1">
        <f>IF(VLOOKUP($A71,FUNNELDATA_SG!$A:$O,12,FALSE)=0,"",VLOOKUP($A71,FUNNELDATA_SG!$A:$O,12,FALSE))</f>
        <v>45.963050000000003</v>
      </c>
      <c r="M71" s="1">
        <f>IF(VLOOKUP($A71,FUNNELDATA_SG!$A:$O,13,FALSE)=0,NA(),VLOOKUP($A71,FUNNELDATA_SG!$A:$O,13,FALSE))</f>
        <v>44.863120000000002</v>
      </c>
      <c r="N71" s="1" t="e">
        <f>IF(AND(F71&lt;&gt;"",F71=selection!$J$26),G71,NA())</f>
        <v>#N/A</v>
      </c>
      <c r="O71" s="1" t="e">
        <f>IF(AND(F71&lt;&gt;"",F71=selection!$J$26),H71,NA())</f>
        <v>#N/A</v>
      </c>
      <c r="P71" s="1">
        <f t="shared" si="1"/>
        <v>19460</v>
      </c>
      <c r="R71" s="81" t="s">
        <v>233</v>
      </c>
      <c r="S71" s="125" t="s">
        <v>240</v>
      </c>
      <c r="U71" s="1" t="s">
        <v>234</v>
      </c>
    </row>
    <row r="72" spans="1:21" s="1" customFormat="1" x14ac:dyDescent="0.25">
      <c r="A72" s="1" t="str">
        <f t="shared" si="0"/>
        <v>All malignant (excl NMSC)4</v>
      </c>
      <c r="B72" s="1" t="s">
        <v>252</v>
      </c>
      <c r="C72" s="1" t="str">
        <f>selection!$B$33</f>
        <v>All malignant (excl NMSC)</v>
      </c>
      <c r="D72" s="1">
        <v>4</v>
      </c>
      <c r="E72" s="1" t="e">
        <f>IF(VLOOKUP($A72,FUNNELDATA_SG!$A:$O,5,FALSE)=0,NA(),VLOOKUP($A72,FUNNELDATA_SG!$A:$O,5,FALSE))</f>
        <v>#N/A</v>
      </c>
      <c r="F72" s="1" t="e">
        <f>IF(VLOOKUP($A72,FUNNELDATA_SG!$A:$O,6,FALSE)=0,NA(),VLOOKUP($A72,FUNNELDATA_SG!$A:$O,6,FALSE))</f>
        <v>#N/A</v>
      </c>
      <c r="G72" s="1">
        <f>IF(VLOOKUP($A72,FUNNELDATA_SG!$A:$O,7,FALSE)=0,"",VLOOKUP($A72,FUNNELDATA_SG!$A:$O,7,FALSE))</f>
        <v>22805</v>
      </c>
      <c r="H72" s="1" t="e">
        <f>IF(VLOOKUP($A72,FUNNELDATA_SG!$A:$O,8,FALSE)=0,NA(),VLOOKUP($A72,FUNNELDATA_SG!$A:$O,8,FALSE))</f>
        <v>#N/A</v>
      </c>
      <c r="I72" s="1">
        <f>IF(VLOOKUP($A72,FUNNELDATA_SG!$A:$O,9,FALSE)=0,"",VLOOKUP($A72,FUNNELDATA_SG!$A:$O,9,FALSE))</f>
        <v>44.215629999999997</v>
      </c>
      <c r="J72" s="1">
        <f>IF(VLOOKUP($A72,FUNNELDATA_SG!$A:$O,10,FALSE)=0,"",VLOOKUP($A72,FUNNELDATA_SG!$A:$O,10,FALSE))</f>
        <v>45.50665</v>
      </c>
      <c r="K72" s="1">
        <f>IF(VLOOKUP($A72,FUNNELDATA_SG!$A:$O,11,FALSE)=0,"",VLOOKUP($A72,FUNNELDATA_SG!$A:$O,11,FALSE))</f>
        <v>43.843829999999997</v>
      </c>
      <c r="L72" s="1">
        <f>IF(VLOOKUP($A72,FUNNELDATA_SG!$A:$O,12,FALSE)=0,"",VLOOKUP($A72,FUNNELDATA_SG!$A:$O,12,FALSE))</f>
        <v>45.879300000000001</v>
      </c>
      <c r="M72" s="1" t="e">
        <f>IF(VLOOKUP($A72,FUNNELDATA_SG!$A:$O,13,FALSE)=0,NA(),VLOOKUP($A72,FUNNELDATA_SG!$A:$O,13,FALSE))</f>
        <v>#N/A</v>
      </c>
      <c r="N72" s="1" t="e">
        <f>IF(AND(F72&lt;&gt;"",F72=selection!$J$26),G72,NA())</f>
        <v>#N/A</v>
      </c>
      <c r="O72" s="1" t="e">
        <f>IF(AND(F72&lt;&gt;"",F72=selection!$J$26),H72,NA())</f>
        <v>#N/A</v>
      </c>
      <c r="P72" s="1">
        <f t="shared" si="1"/>
        <v>22805</v>
      </c>
      <c r="R72" s="81" t="s">
        <v>235</v>
      </c>
      <c r="S72" s="126">
        <f>AVERAGEIF(M69:M99,"&lt;&gt;#N/A",M69:M99)</f>
        <v>44.863119999999988</v>
      </c>
      <c r="T72" s="127">
        <f>S72</f>
        <v>44.863119999999988</v>
      </c>
      <c r="U72" s="1">
        <f>AVERAGEIF(H69:H99,"&lt;&gt;#N/A",H69:H99)</f>
        <v>44.717227368421042</v>
      </c>
    </row>
    <row r="73" spans="1:21" s="1" customFormat="1" x14ac:dyDescent="0.25">
      <c r="A73" s="1" t="str">
        <f t="shared" si="0"/>
        <v>All malignant (excl NMSC)5</v>
      </c>
      <c r="B73" s="1" t="s">
        <v>252</v>
      </c>
      <c r="C73" s="1" t="str">
        <f>selection!$B$33</f>
        <v>All malignant (excl NMSC)</v>
      </c>
      <c r="D73" s="1">
        <v>5</v>
      </c>
      <c r="E73" s="1" t="str">
        <f>IF(VLOOKUP($A73,FUNNELDATA_SG!$A:$O,5,FALSE)=0,NA(),VLOOKUP($A73,FUNNELDATA_SG!$A:$O,5,FALSE))</f>
        <v>E56000018</v>
      </c>
      <c r="F73" s="1" t="str">
        <f>IF(VLOOKUP($A73,FUNNELDATA_SG!$A:$O,6,FALSE)=0,NA(),VLOOKUP($A73,FUNNELDATA_SG!$A:$O,6,FALSE))</f>
        <v>Lancashire &amp; South Cumbria</v>
      </c>
      <c r="G73" s="1">
        <f>IF(VLOOKUP($A73,FUNNELDATA_SG!$A:$O,7,FALSE)=0,"",VLOOKUP($A73,FUNNELDATA_SG!$A:$O,7,FALSE))</f>
        <v>23463</v>
      </c>
      <c r="H73" s="1">
        <f>IF(VLOOKUP($A73,FUNNELDATA_SG!$A:$O,8,FALSE)=0,NA(),VLOOKUP($A73,FUNNELDATA_SG!$A:$O,8,FALSE))</f>
        <v>44.112009999999998</v>
      </c>
      <c r="I73" s="1">
        <f>IF(VLOOKUP($A73,FUNNELDATA_SG!$A:$O,9,FALSE)=0,"",VLOOKUP($A73,FUNNELDATA_SG!$A:$O,9,FALSE))</f>
        <v>44.224800000000002</v>
      </c>
      <c r="J73" s="1">
        <f>IF(VLOOKUP($A73,FUNNELDATA_SG!$A:$O,10,FALSE)=0,"",VLOOKUP($A73,FUNNELDATA_SG!$A:$O,10,FALSE))</f>
        <v>45.497590000000002</v>
      </c>
      <c r="K73" s="1">
        <f>IF(VLOOKUP($A73,FUNNELDATA_SG!$A:$O,11,FALSE)=0,"",VLOOKUP($A73,FUNNELDATA_SG!$A:$O,11,FALSE))</f>
        <v>43.858240000000002</v>
      </c>
      <c r="L73" s="1">
        <f>IF(VLOOKUP($A73,FUNNELDATA_SG!$A:$O,12,FALSE)=0,"",VLOOKUP($A73,FUNNELDATA_SG!$A:$O,12,FALSE))</f>
        <v>45.864980000000003</v>
      </c>
      <c r="M73" s="1">
        <f>IF(VLOOKUP($A73,FUNNELDATA_SG!$A:$O,13,FALSE)=0,NA(),VLOOKUP($A73,FUNNELDATA_SG!$A:$O,13,FALSE))</f>
        <v>44.863120000000002</v>
      </c>
      <c r="N73" s="1" t="e">
        <f>IF(AND(F73&lt;&gt;"",F73=selection!$J$26),G73,NA())</f>
        <v>#N/A</v>
      </c>
      <c r="O73" s="1" t="e">
        <f>IF(AND(F73&lt;&gt;"",F73=selection!$J$26),H73,NA())</f>
        <v>#N/A</v>
      </c>
      <c r="P73" s="1">
        <f t="shared" si="1"/>
        <v>23463</v>
      </c>
      <c r="S73" s="128">
        <f>MIN(P69:P99)</f>
        <v>16205</v>
      </c>
      <c r="T73" s="128">
        <f>MAX(P69:P99)</f>
        <v>88805</v>
      </c>
    </row>
    <row r="74" spans="1:21" s="1" customFormat="1" x14ac:dyDescent="0.25">
      <c r="A74" s="1" t="str">
        <f t="shared" si="0"/>
        <v>All malignant (excl NMSC)6</v>
      </c>
      <c r="B74" s="1" t="s">
        <v>252</v>
      </c>
      <c r="C74" s="1" t="str">
        <f>selection!$B$33</f>
        <v>All malignant (excl NMSC)</v>
      </c>
      <c r="D74" s="1">
        <v>6</v>
      </c>
      <c r="E74" s="1" t="str">
        <f>IF(VLOOKUP($A74,FUNNELDATA_SG!$A:$O,5,FALSE)=0,NA(),VLOOKUP($A74,FUNNELDATA_SG!$A:$O,5,FALSE))</f>
        <v>E56000011</v>
      </c>
      <c r="F74" s="1" t="str">
        <f>IF(VLOOKUP($A74,FUNNELDATA_SG!$A:$O,6,FALSE)=0,NA(),VLOOKUP($A74,FUNNELDATA_SG!$A:$O,6,FALSE))</f>
        <v>Kent &amp; Medway</v>
      </c>
      <c r="G74" s="1">
        <f>IF(VLOOKUP($A74,FUNNELDATA_SG!$A:$O,7,FALSE)=0,"",VLOOKUP($A74,FUNNELDATA_SG!$A:$O,7,FALSE))</f>
        <v>24857</v>
      </c>
      <c r="H74" s="1">
        <f>IF(VLOOKUP($A74,FUNNELDATA_SG!$A:$O,8,FALSE)=0,NA(),VLOOKUP($A74,FUNNELDATA_SG!$A:$O,8,FALSE))</f>
        <v>42.841050000000003</v>
      </c>
      <c r="I74" s="1">
        <f>IF(VLOOKUP($A74,FUNNELDATA_SG!$A:$O,9,FALSE)=0,"",VLOOKUP($A74,FUNNELDATA_SG!$A:$O,9,FALSE))</f>
        <v>44.243009999999998</v>
      </c>
      <c r="J74" s="1">
        <f>IF(VLOOKUP($A74,FUNNELDATA_SG!$A:$O,10,FALSE)=0,"",VLOOKUP($A74,FUNNELDATA_SG!$A:$O,10,FALSE))</f>
        <v>45.479590000000002</v>
      </c>
      <c r="K74" s="1">
        <f>IF(VLOOKUP($A74,FUNNELDATA_SG!$A:$O,11,FALSE)=0,"",VLOOKUP($A74,FUNNELDATA_SG!$A:$O,11,FALSE))</f>
        <v>43.886890000000001</v>
      </c>
      <c r="L74" s="1">
        <f>IF(VLOOKUP($A74,FUNNELDATA_SG!$A:$O,12,FALSE)=0,"",VLOOKUP($A74,FUNNELDATA_SG!$A:$O,12,FALSE))</f>
        <v>45.83652</v>
      </c>
      <c r="M74" s="1">
        <f>IF(VLOOKUP($A74,FUNNELDATA_SG!$A:$O,13,FALSE)=0,NA(),VLOOKUP($A74,FUNNELDATA_SG!$A:$O,13,FALSE))</f>
        <v>44.863120000000002</v>
      </c>
      <c r="N74" s="1" t="e">
        <f>IF(AND(F74&lt;&gt;"",F74=selection!$J$26),G74,NA())</f>
        <v>#N/A</v>
      </c>
      <c r="O74" s="1" t="e">
        <f>IF(AND(F74&lt;&gt;"",F74=selection!$J$26),H74,NA())</f>
        <v>#N/A</v>
      </c>
      <c r="P74" s="1">
        <f t="shared" si="1"/>
        <v>24857</v>
      </c>
      <c r="R74" s="81" t="s">
        <v>241</v>
      </c>
      <c r="S74" s="1" t="str">
        <f>selection!$J$26</f>
        <v>Cheshire &amp; Merseyside</v>
      </c>
    </row>
    <row r="75" spans="1:21" s="1" customFormat="1" x14ac:dyDescent="0.25">
      <c r="A75" s="1" t="str">
        <f t="shared" si="0"/>
        <v>All malignant (excl NMSC)7</v>
      </c>
      <c r="B75" s="1" t="s">
        <v>252</v>
      </c>
      <c r="C75" s="1" t="str">
        <f>selection!$B$33</f>
        <v>All malignant (excl NMSC)</v>
      </c>
      <c r="D75" s="1">
        <v>7</v>
      </c>
      <c r="E75" s="1" t="str">
        <f>IF(VLOOKUP($A75,FUNNELDATA_SG!$A:$O,5,FALSE)=0,NA(),VLOOKUP($A75,FUNNELDATA_SG!$A:$O,5,FALSE))</f>
        <v>E56000006</v>
      </c>
      <c r="F75" s="1" t="str">
        <f>IF(VLOOKUP($A75,FUNNELDATA_SG!$A:$O,6,FALSE)=0,NA(),VLOOKUP($A75,FUNNELDATA_SG!$A:$O,6,FALSE))</f>
        <v>S. Yorkshire, Bassetlaw, N. Derbyshire &amp; Hardwick</v>
      </c>
      <c r="G75" s="1">
        <f>IF(VLOOKUP($A75,FUNNELDATA_SG!$A:$O,7,FALSE)=0,"",VLOOKUP($A75,FUNNELDATA_SG!$A:$O,7,FALSE))</f>
        <v>26016</v>
      </c>
      <c r="H75" s="1">
        <f>IF(VLOOKUP($A75,FUNNELDATA_SG!$A:$O,8,FALSE)=0,NA(),VLOOKUP($A75,FUNNELDATA_SG!$A:$O,8,FALSE))</f>
        <v>42.642989999999998</v>
      </c>
      <c r="I75" s="1">
        <f>IF(VLOOKUP($A75,FUNNELDATA_SG!$A:$O,9,FALSE)=0,"",VLOOKUP($A75,FUNNELDATA_SG!$A:$O,9,FALSE))</f>
        <v>44.25703</v>
      </c>
      <c r="J75" s="1">
        <f>IF(VLOOKUP($A75,FUNNELDATA_SG!$A:$O,10,FALSE)=0,"",VLOOKUP($A75,FUNNELDATA_SG!$A:$O,10,FALSE))</f>
        <v>45.46575</v>
      </c>
      <c r="K75" s="1">
        <f>IF(VLOOKUP($A75,FUNNELDATA_SG!$A:$O,11,FALSE)=0,"",VLOOKUP($A75,FUNNELDATA_SG!$A:$O,11,FALSE))</f>
        <v>43.90889</v>
      </c>
      <c r="L75" s="1">
        <f>IF(VLOOKUP($A75,FUNNELDATA_SG!$A:$O,12,FALSE)=0,"",VLOOKUP($A75,FUNNELDATA_SG!$A:$O,12,FALSE))</f>
        <v>45.814619999999998</v>
      </c>
      <c r="M75" s="1">
        <f>IF(VLOOKUP($A75,FUNNELDATA_SG!$A:$O,13,FALSE)=0,NA(),VLOOKUP($A75,FUNNELDATA_SG!$A:$O,13,FALSE))</f>
        <v>44.863120000000002</v>
      </c>
      <c r="N75" s="1" t="e">
        <f>IF(AND(F75&lt;&gt;"",F75=selection!$J$26),G75,NA())</f>
        <v>#N/A</v>
      </c>
      <c r="O75" s="1" t="e">
        <f>IF(AND(F75&lt;&gt;"",F75=selection!$J$26),H75,NA())</f>
        <v>#N/A</v>
      </c>
      <c r="P75" s="1">
        <f t="shared" si="1"/>
        <v>26016</v>
      </c>
    </row>
    <row r="76" spans="1:21" s="1" customFormat="1" x14ac:dyDescent="0.25">
      <c r="A76" s="1" t="str">
        <f t="shared" si="0"/>
        <v>All malignant (excl NMSC)8</v>
      </c>
      <c r="B76" s="1" t="s">
        <v>252</v>
      </c>
      <c r="C76" s="1" t="str">
        <f>selection!$B$33</f>
        <v>All malignant (excl NMSC)</v>
      </c>
      <c r="D76" s="1">
        <v>8</v>
      </c>
      <c r="E76" s="1" t="str">
        <f>IF(VLOOKUP($A76,FUNNELDATA_SG!$A:$O,5,FALSE)=0,NA(),VLOOKUP($A76,FUNNELDATA_SG!$A:$O,5,FALSE))</f>
        <v>E56000013</v>
      </c>
      <c r="F76" s="1" t="str">
        <f>IF(VLOOKUP($A76,FUNNELDATA_SG!$A:$O,6,FALSE)=0,NA(),VLOOKUP($A76,FUNNELDATA_SG!$A:$O,6,FALSE))</f>
        <v>Thames Valley</v>
      </c>
      <c r="G76" s="1">
        <f>IF(VLOOKUP($A76,FUNNELDATA_SG!$A:$O,7,FALSE)=0,"",VLOOKUP($A76,FUNNELDATA_SG!$A:$O,7,FALSE))</f>
        <v>26688</v>
      </c>
      <c r="H76" s="1">
        <f>IF(VLOOKUP($A76,FUNNELDATA_SG!$A:$O,8,FALSE)=0,NA(),VLOOKUP($A76,FUNNELDATA_SG!$A:$O,8,FALSE))</f>
        <v>47.452039999999997</v>
      </c>
      <c r="I76" s="1">
        <f>IF(VLOOKUP($A76,FUNNELDATA_SG!$A:$O,9,FALSE)=0,"",VLOOKUP($A76,FUNNELDATA_SG!$A:$O,9,FALSE))</f>
        <v>44.264719999999997</v>
      </c>
      <c r="J76" s="1">
        <f>IF(VLOOKUP($A76,FUNNELDATA_SG!$A:$O,10,FALSE)=0,"",VLOOKUP($A76,FUNNELDATA_SG!$A:$O,10,FALSE))</f>
        <v>45.458129999999997</v>
      </c>
      <c r="K76" s="1">
        <f>IF(VLOOKUP($A76,FUNNELDATA_SG!$A:$O,11,FALSE)=0,"",VLOOKUP($A76,FUNNELDATA_SG!$A:$O,11,FALSE))</f>
        <v>43.920999999999999</v>
      </c>
      <c r="L76" s="1">
        <f>IF(VLOOKUP($A76,FUNNELDATA_SG!$A:$O,12,FALSE)=0,"",VLOOKUP($A76,FUNNELDATA_SG!$A:$O,12,FALSE))</f>
        <v>45.802590000000002</v>
      </c>
      <c r="M76" s="1">
        <f>IF(VLOOKUP($A76,FUNNELDATA_SG!$A:$O,13,FALSE)=0,NA(),VLOOKUP($A76,FUNNELDATA_SG!$A:$O,13,FALSE))</f>
        <v>44.863120000000002</v>
      </c>
      <c r="N76" s="1" t="e">
        <f>IF(AND(F76&lt;&gt;"",F76=selection!$J$26),G76,NA())</f>
        <v>#N/A</v>
      </c>
      <c r="O76" s="1" t="e">
        <f>IF(AND(F76&lt;&gt;"",F76=selection!$J$26),H76,NA())</f>
        <v>#N/A</v>
      </c>
      <c r="P76" s="1">
        <f t="shared" si="1"/>
        <v>26688</v>
      </c>
    </row>
    <row r="77" spans="1:21" s="1" customFormat="1" x14ac:dyDescent="0.25">
      <c r="A77" s="1" t="str">
        <f t="shared" si="0"/>
        <v>All malignant (excl NMSC)9</v>
      </c>
      <c r="B77" s="1" t="s">
        <v>252</v>
      </c>
      <c r="C77" s="1" t="str">
        <f>selection!$B$33</f>
        <v>All malignant (excl NMSC)</v>
      </c>
      <c r="D77" s="1">
        <v>9</v>
      </c>
      <c r="E77" s="1" t="str">
        <f>IF(VLOOKUP($A77,FUNNELDATA_SG!$A:$O,5,FALSE)=0,NA(),VLOOKUP($A77,FUNNELDATA_SG!$A:$O,5,FALSE))</f>
        <v>E56000014</v>
      </c>
      <c r="F77" s="1" t="str">
        <f>IF(VLOOKUP($A77,FUNNELDATA_SG!$A:$O,6,FALSE)=0,NA(),VLOOKUP($A77,FUNNELDATA_SG!$A:$O,6,FALSE))</f>
        <v>Peninsula</v>
      </c>
      <c r="G77" s="1">
        <f>IF(VLOOKUP($A77,FUNNELDATA_SG!$A:$O,7,FALSE)=0,"",VLOOKUP($A77,FUNNELDATA_SG!$A:$O,7,FALSE))</f>
        <v>27017</v>
      </c>
      <c r="H77" s="1">
        <f>IF(VLOOKUP($A77,FUNNELDATA_SG!$A:$O,8,FALSE)=0,NA(),VLOOKUP($A77,FUNNELDATA_SG!$A:$O,8,FALSE))</f>
        <v>45.286299999999997</v>
      </c>
      <c r="I77" s="1">
        <f>IF(VLOOKUP($A77,FUNNELDATA_SG!$A:$O,9,FALSE)=0,"",VLOOKUP($A77,FUNNELDATA_SG!$A:$O,9,FALSE))</f>
        <v>44.2684</v>
      </c>
      <c r="J77" s="1">
        <f>IF(VLOOKUP($A77,FUNNELDATA_SG!$A:$O,10,FALSE)=0,"",VLOOKUP($A77,FUNNELDATA_SG!$A:$O,10,FALSE))</f>
        <v>45.454509999999999</v>
      </c>
      <c r="K77" s="1">
        <f>IF(VLOOKUP($A77,FUNNELDATA_SG!$A:$O,11,FALSE)=0,"",VLOOKUP($A77,FUNNELDATA_SG!$A:$O,11,FALSE))</f>
        <v>43.926769999999998</v>
      </c>
      <c r="L77" s="1">
        <f>IF(VLOOKUP($A77,FUNNELDATA_SG!$A:$O,12,FALSE)=0,"",VLOOKUP($A77,FUNNELDATA_SG!$A:$O,12,FALSE))</f>
        <v>45.796849999999999</v>
      </c>
      <c r="M77" s="1">
        <f>IF(VLOOKUP($A77,FUNNELDATA_SG!$A:$O,13,FALSE)=0,NA(),VLOOKUP($A77,FUNNELDATA_SG!$A:$O,13,FALSE))</f>
        <v>44.863120000000002</v>
      </c>
      <c r="N77" s="1" t="e">
        <f>IF(AND(F77&lt;&gt;"",F77=selection!$J$26),G77,NA())</f>
        <v>#N/A</v>
      </c>
      <c r="O77" s="1" t="e">
        <f>IF(AND(F77&lt;&gt;"",F77=selection!$J$26),H77,NA())</f>
        <v>#N/A</v>
      </c>
      <c r="P77" s="1">
        <f t="shared" si="1"/>
        <v>27017</v>
      </c>
    </row>
    <row r="78" spans="1:21" s="1" customFormat="1" x14ac:dyDescent="0.25">
      <c r="A78" s="1" t="str">
        <f t="shared" si="0"/>
        <v>All malignant (excl NMSC)10</v>
      </c>
      <c r="B78" s="1" t="s">
        <v>252</v>
      </c>
      <c r="C78" s="1" t="str">
        <f>selection!$B$33</f>
        <v>All malignant (excl NMSC)</v>
      </c>
      <c r="D78" s="1">
        <v>10</v>
      </c>
      <c r="E78" s="1" t="str">
        <f>IF(VLOOKUP($A78,FUNNELDATA_SG!$A:$O,5,FALSE)=0,NA(),VLOOKUP($A78,FUNNELDATA_SG!$A:$O,5,FALSE))</f>
        <v>E57000002</v>
      </c>
      <c r="F78" s="1" t="str">
        <f>IF(VLOOKUP($A78,FUNNELDATA_SG!$A:$O,6,FALSE)=0,NA(),VLOOKUP($A78,FUNNELDATA_SG!$A:$O,6,FALSE))</f>
        <v>North Central &amp; North East London</v>
      </c>
      <c r="G78" s="1">
        <f>IF(VLOOKUP($A78,FUNNELDATA_SG!$A:$O,7,FALSE)=0,"",VLOOKUP($A78,FUNNELDATA_SG!$A:$O,7,FALSE))</f>
        <v>27823</v>
      </c>
      <c r="H78" s="1">
        <f>IF(VLOOKUP($A78,FUNNELDATA_SG!$A:$O,8,FALSE)=0,NA(),VLOOKUP($A78,FUNNELDATA_SG!$A:$O,8,FALSE))</f>
        <v>45.444420000000001</v>
      </c>
      <c r="I78" s="1">
        <f>IF(VLOOKUP($A78,FUNNELDATA_SG!$A:$O,9,FALSE)=0,"",VLOOKUP($A78,FUNNELDATA_SG!$A:$O,9,FALSE))</f>
        <v>44.277090000000001</v>
      </c>
      <c r="J78" s="1">
        <f>IF(VLOOKUP($A78,FUNNELDATA_SG!$A:$O,10,FALSE)=0,"",VLOOKUP($A78,FUNNELDATA_SG!$A:$O,10,FALSE))</f>
        <v>45.445900000000002</v>
      </c>
      <c r="K78" s="1">
        <f>IF(VLOOKUP($A78,FUNNELDATA_SG!$A:$O,11,FALSE)=0,"",VLOOKUP($A78,FUNNELDATA_SG!$A:$O,11,FALSE))</f>
        <v>43.940440000000002</v>
      </c>
      <c r="L78" s="1">
        <f>IF(VLOOKUP($A78,FUNNELDATA_SG!$A:$O,12,FALSE)=0,"",VLOOKUP($A78,FUNNELDATA_SG!$A:$O,12,FALSE))</f>
        <v>45.783250000000002</v>
      </c>
      <c r="M78" s="1">
        <f>IF(VLOOKUP($A78,FUNNELDATA_SG!$A:$O,13,FALSE)=0,NA(),VLOOKUP($A78,FUNNELDATA_SG!$A:$O,13,FALSE))</f>
        <v>44.863120000000002</v>
      </c>
      <c r="N78" s="1" t="e">
        <f>IF(AND(F78&lt;&gt;"",F78=selection!$J$26),G78,NA())</f>
        <v>#N/A</v>
      </c>
      <c r="O78" s="1" t="e">
        <f>IF(AND(F78&lt;&gt;"",F78=selection!$J$26),H78,NA())</f>
        <v>#N/A</v>
      </c>
      <c r="P78" s="1">
        <f t="shared" si="1"/>
        <v>27823</v>
      </c>
    </row>
    <row r="79" spans="1:21" s="1" customFormat="1" x14ac:dyDescent="0.25">
      <c r="A79" s="1" t="str">
        <f t="shared" si="0"/>
        <v>All malignant (excl NMSC)11</v>
      </c>
      <c r="B79" s="1" t="s">
        <v>252</v>
      </c>
      <c r="C79" s="1" t="str">
        <f>selection!$B$33</f>
        <v>All malignant (excl NMSC)</v>
      </c>
      <c r="D79" s="1">
        <v>11</v>
      </c>
      <c r="E79" s="1" t="e">
        <f>IF(VLOOKUP($A79,FUNNELDATA_SG!$A:$O,5,FALSE)=0,NA(),VLOOKUP($A79,FUNNELDATA_SG!$A:$O,5,FALSE))</f>
        <v>#N/A</v>
      </c>
      <c r="F79" s="1" t="e">
        <f>IF(VLOOKUP($A79,FUNNELDATA_SG!$A:$O,6,FALSE)=0,NA(),VLOOKUP($A79,FUNNELDATA_SG!$A:$O,6,FALSE))</f>
        <v>#N/A</v>
      </c>
      <c r="G79" s="1">
        <f>IF(VLOOKUP($A79,FUNNELDATA_SG!$A:$O,7,FALSE)=0,"",VLOOKUP($A79,FUNNELDATA_SG!$A:$O,7,FALSE))</f>
        <v>29405</v>
      </c>
      <c r="H79" s="1" t="e">
        <f>IF(VLOOKUP($A79,FUNNELDATA_SG!$A:$O,8,FALSE)=0,NA(),VLOOKUP($A79,FUNNELDATA_SG!$A:$O,8,FALSE))</f>
        <v>#N/A</v>
      </c>
      <c r="I79" s="1">
        <f>IF(VLOOKUP($A79,FUNNELDATA_SG!$A:$O,9,FALSE)=0,"",VLOOKUP($A79,FUNNELDATA_SG!$A:$O,9,FALSE))</f>
        <v>44.293109999999999</v>
      </c>
      <c r="J79" s="1">
        <f>IF(VLOOKUP($A79,FUNNELDATA_SG!$A:$O,10,FALSE)=0,"",VLOOKUP($A79,FUNNELDATA_SG!$A:$O,10,FALSE))</f>
        <v>45.430050000000001</v>
      </c>
      <c r="K79" s="1">
        <f>IF(VLOOKUP($A79,FUNNELDATA_SG!$A:$O,11,FALSE)=0,"",VLOOKUP($A79,FUNNELDATA_SG!$A:$O,11,FALSE))</f>
        <v>43.965649999999997</v>
      </c>
      <c r="L79" s="1">
        <f>IF(VLOOKUP($A79,FUNNELDATA_SG!$A:$O,12,FALSE)=0,"",VLOOKUP($A79,FUNNELDATA_SG!$A:$O,12,FALSE))</f>
        <v>45.758189999999999</v>
      </c>
      <c r="M79" s="1" t="e">
        <f>IF(VLOOKUP($A79,FUNNELDATA_SG!$A:$O,13,FALSE)=0,NA(),VLOOKUP($A79,FUNNELDATA_SG!$A:$O,13,FALSE))</f>
        <v>#N/A</v>
      </c>
      <c r="N79" s="1" t="e">
        <f>IF(AND(F79&lt;&gt;"",F79=selection!$J$26),G79,NA())</f>
        <v>#N/A</v>
      </c>
      <c r="O79" s="1" t="e">
        <f>IF(AND(F79&lt;&gt;"",F79=selection!$J$26),H79,NA())</f>
        <v>#N/A</v>
      </c>
      <c r="P79" s="1">
        <f t="shared" si="1"/>
        <v>29405</v>
      </c>
    </row>
    <row r="80" spans="1:21" s="1" customFormat="1" x14ac:dyDescent="0.25">
      <c r="A80" s="1" t="str">
        <f t="shared" si="0"/>
        <v>All malignant (excl NMSC)12</v>
      </c>
      <c r="B80" s="1" t="s">
        <v>252</v>
      </c>
      <c r="C80" s="1" t="str">
        <f>selection!$B$33</f>
        <v>All malignant (excl NMSC)</v>
      </c>
      <c r="D80" s="1">
        <v>12</v>
      </c>
      <c r="E80" s="1" t="str">
        <f>IF(VLOOKUP($A80,FUNNELDATA_SG!$A:$O,5,FALSE)=0,NA(),VLOOKUP($A80,FUNNELDATA_SG!$A:$O,5,FALSE))</f>
        <v>E56000003</v>
      </c>
      <c r="F80" s="1" t="str">
        <f>IF(VLOOKUP($A80,FUNNELDATA_SG!$A:$O,6,FALSE)=0,NA(),VLOOKUP($A80,FUNNELDATA_SG!$A:$O,6,FALSE))</f>
        <v>West Yorkshire &amp; Harrogate</v>
      </c>
      <c r="G80" s="1">
        <f>IF(VLOOKUP($A80,FUNNELDATA_SG!$A:$O,7,FALSE)=0,"",VLOOKUP($A80,FUNNELDATA_SG!$A:$O,7,FALSE))</f>
        <v>30642</v>
      </c>
      <c r="H80" s="1">
        <f>IF(VLOOKUP($A80,FUNNELDATA_SG!$A:$O,8,FALSE)=0,NA(),VLOOKUP($A80,FUNNELDATA_SG!$A:$O,8,FALSE))</f>
        <v>45.904319999999998</v>
      </c>
      <c r="I80" s="1">
        <f>IF(VLOOKUP($A80,FUNNELDATA_SG!$A:$O,9,FALSE)=0,"",VLOOKUP($A80,FUNNELDATA_SG!$A:$O,9,FALSE))</f>
        <v>44.304780000000001</v>
      </c>
      <c r="J80" s="1">
        <f>IF(VLOOKUP($A80,FUNNELDATA_SG!$A:$O,10,FALSE)=0,"",VLOOKUP($A80,FUNNELDATA_SG!$A:$O,10,FALSE))</f>
        <v>45.418520000000001</v>
      </c>
      <c r="K80" s="1">
        <f>IF(VLOOKUP($A80,FUNNELDATA_SG!$A:$O,11,FALSE)=0,"",VLOOKUP($A80,FUNNELDATA_SG!$A:$O,11,FALSE))</f>
        <v>43.983960000000003</v>
      </c>
      <c r="L80" s="1">
        <f>IF(VLOOKUP($A80,FUNNELDATA_SG!$A:$O,12,FALSE)=0,"",VLOOKUP($A80,FUNNELDATA_SG!$A:$O,12,FALSE))</f>
        <v>45.73997</v>
      </c>
      <c r="M80" s="1">
        <f>IF(VLOOKUP($A80,FUNNELDATA_SG!$A:$O,13,FALSE)=0,NA(),VLOOKUP($A80,FUNNELDATA_SG!$A:$O,13,FALSE))</f>
        <v>44.863120000000002</v>
      </c>
      <c r="N80" s="1" t="e">
        <f>IF(AND(F80&lt;&gt;"",F80=selection!$J$26),G80,NA())</f>
        <v>#N/A</v>
      </c>
      <c r="O80" s="1" t="e">
        <f>IF(AND(F80&lt;&gt;"",F80=selection!$J$26),H80,NA())</f>
        <v>#N/A</v>
      </c>
      <c r="P80" s="1">
        <f t="shared" si="1"/>
        <v>30642</v>
      </c>
    </row>
    <row r="81" spans="1:27" s="1" customFormat="1" x14ac:dyDescent="0.25">
      <c r="A81" s="1" t="str">
        <f t="shared" si="0"/>
        <v>All malignant (excl NMSC)13</v>
      </c>
      <c r="B81" s="1" t="s">
        <v>252</v>
      </c>
      <c r="C81" s="1" t="str">
        <f>selection!$B$33</f>
        <v>All malignant (excl NMSC)</v>
      </c>
      <c r="D81" s="1">
        <v>13</v>
      </c>
      <c r="E81" s="1" t="str">
        <f>IF(VLOOKUP($A81,FUNNELDATA_SG!$A:$O,5,FALSE)=0,NA(),VLOOKUP($A81,FUNNELDATA_SG!$A:$O,5,FALSE))</f>
        <v>E57000003</v>
      </c>
      <c r="F81" s="1" t="str">
        <f>IF(VLOOKUP($A81,FUNNELDATA_SG!$A:$O,6,FALSE)=0,NA(),VLOOKUP($A81,FUNNELDATA_SG!$A:$O,6,FALSE))</f>
        <v>North West &amp; South West London</v>
      </c>
      <c r="G81" s="1">
        <f>IF(VLOOKUP($A81,FUNNELDATA_SG!$A:$O,7,FALSE)=0,"",VLOOKUP($A81,FUNNELDATA_SG!$A:$O,7,FALSE))</f>
        <v>32948</v>
      </c>
      <c r="H81" s="1">
        <f>IF(VLOOKUP($A81,FUNNELDATA_SG!$A:$O,8,FALSE)=0,NA(),VLOOKUP($A81,FUNNELDATA_SG!$A:$O,8,FALSE))</f>
        <v>44.688600000000001</v>
      </c>
      <c r="I81" s="1">
        <f>IF(VLOOKUP($A81,FUNNELDATA_SG!$A:$O,9,FALSE)=0,"",VLOOKUP($A81,FUNNELDATA_SG!$A:$O,9,FALSE))</f>
        <v>44.324719999999999</v>
      </c>
      <c r="J81" s="1">
        <f>IF(VLOOKUP($A81,FUNNELDATA_SG!$A:$O,10,FALSE)=0,"",VLOOKUP($A81,FUNNELDATA_SG!$A:$O,10,FALSE))</f>
        <v>45.398780000000002</v>
      </c>
      <c r="K81" s="1">
        <f>IF(VLOOKUP($A81,FUNNELDATA_SG!$A:$O,11,FALSE)=0,"",VLOOKUP($A81,FUNNELDATA_SG!$A:$O,11,FALSE))</f>
        <v>44.015329999999999</v>
      </c>
      <c r="L81" s="1">
        <f>IF(VLOOKUP($A81,FUNNELDATA_SG!$A:$O,12,FALSE)=0,"",VLOOKUP($A81,FUNNELDATA_SG!$A:$O,12,FALSE))</f>
        <v>45.708759999999998</v>
      </c>
      <c r="M81" s="1">
        <f>IF(VLOOKUP($A81,FUNNELDATA_SG!$A:$O,13,FALSE)=0,NA(),VLOOKUP($A81,FUNNELDATA_SG!$A:$O,13,FALSE))</f>
        <v>44.863120000000002</v>
      </c>
      <c r="N81" s="1" t="e">
        <f>IF(AND(F81&lt;&gt;"",F81=selection!$J$26),G81,NA())</f>
        <v>#N/A</v>
      </c>
      <c r="O81" s="1" t="e">
        <f>IF(AND(F81&lt;&gt;"",F81=selection!$J$26),H81,NA())</f>
        <v>#N/A</v>
      </c>
      <c r="P81" s="1">
        <f t="shared" si="1"/>
        <v>32948</v>
      </c>
    </row>
    <row r="82" spans="1:27" s="1" customFormat="1" x14ac:dyDescent="0.25">
      <c r="A82" s="1" t="str">
        <f t="shared" si="0"/>
        <v>All malignant (excl NMSC)14</v>
      </c>
      <c r="B82" s="1" t="s">
        <v>252</v>
      </c>
      <c r="C82" s="1" t="str">
        <f>selection!$B$33</f>
        <v>All malignant (excl NMSC)</v>
      </c>
      <c r="D82" s="1">
        <v>14</v>
      </c>
      <c r="E82" s="1" t="str">
        <f>IF(VLOOKUP($A82,FUNNELDATA_SG!$A:$O,5,FALSE)=0,NA(),VLOOKUP($A82,FUNNELDATA_SG!$A:$O,5,FALSE))</f>
        <v>E57000001</v>
      </c>
      <c r="F82" s="1" t="str">
        <f>IF(VLOOKUP($A82,FUNNELDATA_SG!$A:$O,6,FALSE)=0,NA(),VLOOKUP($A82,FUNNELDATA_SG!$A:$O,6,FALSE))</f>
        <v>Greater Manchester</v>
      </c>
      <c r="G82" s="1">
        <f>IF(VLOOKUP($A82,FUNNELDATA_SG!$A:$O,7,FALSE)=0,"",VLOOKUP($A82,FUNNELDATA_SG!$A:$O,7,FALSE))</f>
        <v>34737</v>
      </c>
      <c r="H82" s="1">
        <f>IF(VLOOKUP($A82,FUNNELDATA_SG!$A:$O,8,FALSE)=0,NA(),VLOOKUP($A82,FUNNELDATA_SG!$A:$O,8,FALSE))</f>
        <v>43.07799</v>
      </c>
      <c r="I82" s="1">
        <f>IF(VLOOKUP($A82,FUNNELDATA_SG!$A:$O,9,FALSE)=0,"",VLOOKUP($A82,FUNNELDATA_SG!$A:$O,9,FALSE))</f>
        <v>44.338810000000002</v>
      </c>
      <c r="J82" s="1">
        <f>IF(VLOOKUP($A82,FUNNELDATA_SG!$A:$O,10,FALSE)=0,"",VLOOKUP($A82,FUNNELDATA_SG!$A:$O,10,FALSE))</f>
        <v>45.384839999999997</v>
      </c>
      <c r="K82" s="1">
        <f>IF(VLOOKUP($A82,FUNNELDATA_SG!$A:$O,11,FALSE)=0,"",VLOOKUP($A82,FUNNELDATA_SG!$A:$O,11,FALSE))</f>
        <v>44.037480000000002</v>
      </c>
      <c r="L82" s="1">
        <f>IF(VLOOKUP($A82,FUNNELDATA_SG!$A:$O,12,FALSE)=0,"",VLOOKUP($A82,FUNNELDATA_SG!$A:$O,12,FALSE))</f>
        <v>45.686729999999997</v>
      </c>
      <c r="M82" s="1">
        <f>IF(VLOOKUP($A82,FUNNELDATA_SG!$A:$O,13,FALSE)=0,NA(),VLOOKUP($A82,FUNNELDATA_SG!$A:$O,13,FALSE))</f>
        <v>44.863120000000002</v>
      </c>
      <c r="N82" s="1" t="e">
        <f>IF(AND(F82&lt;&gt;"",F82=selection!$J$26),G82,NA())</f>
        <v>#N/A</v>
      </c>
      <c r="O82" s="1" t="e">
        <f>IF(AND(F82&lt;&gt;"",F82=selection!$J$26),H82,NA())</f>
        <v>#N/A</v>
      </c>
      <c r="P82" s="1">
        <f t="shared" si="1"/>
        <v>34737</v>
      </c>
    </row>
    <row r="83" spans="1:27" s="1" customFormat="1" x14ac:dyDescent="0.25">
      <c r="A83" s="1" t="str">
        <f t="shared" si="0"/>
        <v>All malignant (excl NMSC)15</v>
      </c>
      <c r="B83" s="1" t="s">
        <v>252</v>
      </c>
      <c r="C83" s="1" t="str">
        <f>selection!$B$33</f>
        <v>All malignant (excl NMSC)</v>
      </c>
      <c r="D83" s="1">
        <v>15</v>
      </c>
      <c r="E83" s="1" t="e">
        <f>IF(VLOOKUP($A83,FUNNELDATA_SG!$A:$O,5,FALSE)=0,NA(),VLOOKUP($A83,FUNNELDATA_SG!$A:$O,5,FALSE))</f>
        <v>#N/A</v>
      </c>
      <c r="F83" s="1" t="e">
        <f>IF(VLOOKUP($A83,FUNNELDATA_SG!$A:$O,6,FALSE)=0,NA(),VLOOKUP($A83,FUNNELDATA_SG!$A:$O,6,FALSE))</f>
        <v>#N/A</v>
      </c>
      <c r="G83" s="1">
        <f>IF(VLOOKUP($A83,FUNNELDATA_SG!$A:$O,7,FALSE)=0,"",VLOOKUP($A83,FUNNELDATA_SG!$A:$O,7,FALSE))</f>
        <v>36005</v>
      </c>
      <c r="H83" s="1" t="e">
        <f>IF(VLOOKUP($A83,FUNNELDATA_SG!$A:$O,8,FALSE)=0,NA(),VLOOKUP($A83,FUNNELDATA_SG!$A:$O,8,FALSE))</f>
        <v>#N/A</v>
      </c>
      <c r="I83" s="1">
        <f>IF(VLOOKUP($A83,FUNNELDATA_SG!$A:$O,9,FALSE)=0,"",VLOOKUP($A83,FUNNELDATA_SG!$A:$O,9,FALSE))</f>
        <v>44.348140000000001</v>
      </c>
      <c r="J83" s="1">
        <f>IF(VLOOKUP($A83,FUNNELDATA_SG!$A:$O,10,FALSE)=0,"",VLOOKUP($A83,FUNNELDATA_SG!$A:$O,10,FALSE))</f>
        <v>45.375599999999999</v>
      </c>
      <c r="K83" s="1">
        <f>IF(VLOOKUP($A83,FUNNELDATA_SG!$A:$O,11,FALSE)=0,"",VLOOKUP($A83,FUNNELDATA_SG!$A:$O,11,FALSE))</f>
        <v>44.052169999999997</v>
      </c>
      <c r="L83" s="1">
        <f>IF(VLOOKUP($A83,FUNNELDATA_SG!$A:$O,12,FALSE)=0,"",VLOOKUP($A83,FUNNELDATA_SG!$A:$O,12,FALSE))</f>
        <v>45.672110000000004</v>
      </c>
      <c r="M83" s="1" t="e">
        <f>IF(VLOOKUP($A83,FUNNELDATA_SG!$A:$O,13,FALSE)=0,NA(),VLOOKUP($A83,FUNNELDATA_SG!$A:$O,13,FALSE))</f>
        <v>#N/A</v>
      </c>
      <c r="N83" s="1" t="e">
        <f>IF(AND(F83&lt;&gt;"",F83=selection!$J$26),G83,NA())</f>
        <v>#N/A</v>
      </c>
      <c r="O83" s="1" t="e">
        <f>IF(AND(F83&lt;&gt;"",F83=selection!$J$26),H83,NA())</f>
        <v>#N/A</v>
      </c>
      <c r="P83" s="1">
        <f t="shared" si="1"/>
        <v>36005</v>
      </c>
    </row>
    <row r="84" spans="1:27" s="1" customFormat="1" x14ac:dyDescent="0.25">
      <c r="A84" s="1" t="str">
        <f t="shared" si="0"/>
        <v>All malignant (excl NMSC)16</v>
      </c>
      <c r="B84" s="1" t="s">
        <v>252</v>
      </c>
      <c r="C84" s="1" t="str">
        <f>selection!$B$33</f>
        <v>All malignant (excl NMSC)</v>
      </c>
      <c r="D84" s="1">
        <v>16</v>
      </c>
      <c r="E84" s="1" t="str">
        <f>IF(VLOOKUP($A84,FUNNELDATA_SG!$A:$O,5,FALSE)=0,NA(),VLOOKUP($A84,FUNNELDATA_SG!$A:$O,5,FALSE))</f>
        <v>E56000005</v>
      </c>
      <c r="F84" s="1" t="str">
        <f>IF(VLOOKUP($A84,FUNNELDATA_SG!$A:$O,6,FALSE)=0,NA(),VLOOKUP($A84,FUNNELDATA_SG!$A:$O,6,FALSE))</f>
        <v>Cheshire &amp; Merseyside</v>
      </c>
      <c r="G84" s="1">
        <f>IF(VLOOKUP($A84,FUNNELDATA_SG!$A:$O,7,FALSE)=0,"",VLOOKUP($A84,FUNNELDATA_SG!$A:$O,7,FALSE))</f>
        <v>36183</v>
      </c>
      <c r="H84" s="1">
        <f>IF(VLOOKUP($A84,FUNNELDATA_SG!$A:$O,8,FALSE)=0,NA(),VLOOKUP($A84,FUNNELDATA_SG!$A:$O,8,FALSE))</f>
        <v>44.896769999999997</v>
      </c>
      <c r="I84" s="1">
        <f>IF(VLOOKUP($A84,FUNNELDATA_SG!$A:$O,9,FALSE)=0,"",VLOOKUP($A84,FUNNELDATA_SG!$A:$O,9,FALSE))</f>
        <v>44.349409999999999</v>
      </c>
      <c r="J84" s="1">
        <f>IF(VLOOKUP($A84,FUNNELDATA_SG!$A:$O,10,FALSE)=0,"",VLOOKUP($A84,FUNNELDATA_SG!$A:$O,10,FALSE))</f>
        <v>45.374339999999997</v>
      </c>
      <c r="K84" s="1">
        <f>IF(VLOOKUP($A84,FUNNELDATA_SG!$A:$O,11,FALSE)=0,"",VLOOKUP($A84,FUNNELDATA_SG!$A:$O,11,FALSE))</f>
        <v>44.054160000000003</v>
      </c>
      <c r="L84" s="1">
        <f>IF(VLOOKUP($A84,FUNNELDATA_SG!$A:$O,12,FALSE)=0,"",VLOOKUP($A84,FUNNELDATA_SG!$A:$O,12,FALSE))</f>
        <v>45.670119999999997</v>
      </c>
      <c r="M84" s="1">
        <f>IF(VLOOKUP($A84,FUNNELDATA_SG!$A:$O,13,FALSE)=0,NA(),VLOOKUP($A84,FUNNELDATA_SG!$A:$O,13,FALSE))</f>
        <v>44.863120000000002</v>
      </c>
      <c r="N84" s="1">
        <f>IF(AND(F84&lt;&gt;"",F84=selection!$J$26),G84,NA())</f>
        <v>36183</v>
      </c>
      <c r="O84" s="1">
        <f>IF(AND(F84&lt;&gt;"",F84=selection!$J$26),H84,NA())</f>
        <v>44.896769999999997</v>
      </c>
      <c r="P84" s="1">
        <f t="shared" si="1"/>
        <v>36183</v>
      </c>
    </row>
    <row r="85" spans="1:27" s="1" customFormat="1" x14ac:dyDescent="0.25">
      <c r="A85" s="1" t="str">
        <f t="shared" si="0"/>
        <v>All malignant (excl NMSC)17</v>
      </c>
      <c r="B85" s="1" t="s">
        <v>252</v>
      </c>
      <c r="C85" s="1" t="str">
        <f>selection!$B$33</f>
        <v>All malignant (excl NMSC)</v>
      </c>
      <c r="D85" s="1">
        <v>17</v>
      </c>
      <c r="E85" s="1" t="str">
        <f>IF(VLOOKUP($A85,FUNNELDATA_SG!$A:$O,5,FALSE)=0,NA(),VLOOKUP($A85,FUNNELDATA_SG!$A:$O,5,FALSE))</f>
        <v>E56000016</v>
      </c>
      <c r="F85" s="1" t="str">
        <f>IF(VLOOKUP($A85,FUNNELDATA_SG!$A:$O,6,FALSE)=0,NA(),VLOOKUP($A85,FUNNELDATA_SG!$A:$O,6,FALSE))</f>
        <v>Wessex</v>
      </c>
      <c r="G85" s="1">
        <f>IF(VLOOKUP($A85,FUNNELDATA_SG!$A:$O,7,FALSE)=0,"",VLOOKUP($A85,FUNNELDATA_SG!$A:$O,7,FALSE))</f>
        <v>36841</v>
      </c>
      <c r="H85" s="1">
        <f>IF(VLOOKUP($A85,FUNNELDATA_SG!$A:$O,8,FALSE)=0,NA(),VLOOKUP($A85,FUNNELDATA_SG!$A:$O,8,FALSE))</f>
        <v>43.826169999999998</v>
      </c>
      <c r="I85" s="1">
        <f>IF(VLOOKUP($A85,FUNNELDATA_SG!$A:$O,9,FALSE)=0,"",VLOOKUP($A85,FUNNELDATA_SG!$A:$O,9,FALSE))</f>
        <v>44.354030000000002</v>
      </c>
      <c r="J85" s="1">
        <f>IF(VLOOKUP($A85,FUNNELDATA_SG!$A:$O,10,FALSE)=0,"",VLOOKUP($A85,FUNNELDATA_SG!$A:$O,10,FALSE))</f>
        <v>45.369759999999999</v>
      </c>
      <c r="K85" s="1">
        <f>IF(VLOOKUP($A85,FUNNELDATA_SG!$A:$O,11,FALSE)=0,"",VLOOKUP($A85,FUNNELDATA_SG!$A:$O,11,FALSE))</f>
        <v>44.061419999999998</v>
      </c>
      <c r="L85" s="1">
        <f>IF(VLOOKUP($A85,FUNNELDATA_SG!$A:$O,12,FALSE)=0,"",VLOOKUP($A85,FUNNELDATA_SG!$A:$O,12,FALSE))</f>
        <v>45.6629</v>
      </c>
      <c r="M85" s="1">
        <f>IF(VLOOKUP($A85,FUNNELDATA_SG!$A:$O,13,FALSE)=0,NA(),VLOOKUP($A85,FUNNELDATA_SG!$A:$O,13,FALSE))</f>
        <v>44.863120000000002</v>
      </c>
      <c r="N85" s="1" t="e">
        <f>IF(AND(F85&lt;&gt;"",F85=selection!$J$26),G85,NA())</f>
        <v>#N/A</v>
      </c>
      <c r="O85" s="1" t="e">
        <f>IF(AND(F85&lt;&gt;"",F85=selection!$J$26),H85,NA())</f>
        <v>#N/A</v>
      </c>
      <c r="P85" s="1">
        <f t="shared" si="1"/>
        <v>36841</v>
      </c>
    </row>
    <row r="86" spans="1:27" s="1" customFormat="1" x14ac:dyDescent="0.25">
      <c r="A86" s="1" t="str">
        <f t="shared" si="0"/>
        <v>All malignant (excl NMSC)18</v>
      </c>
      <c r="B86" s="1" t="s">
        <v>252</v>
      </c>
      <c r="C86" s="1" t="str">
        <f>selection!$B$33</f>
        <v>All malignant (excl NMSC)</v>
      </c>
      <c r="D86" s="1">
        <v>18</v>
      </c>
      <c r="E86" s="1" t="str">
        <f>IF(VLOOKUP($A86,FUNNELDATA_SG!$A:$O,5,FALSE)=0,NA(),VLOOKUP($A86,FUNNELDATA_SG!$A:$O,5,FALSE))</f>
        <v>E56000015</v>
      </c>
      <c r="F86" s="1" t="str">
        <f>IF(VLOOKUP($A86,FUNNELDATA_SG!$A:$O,6,FALSE)=0,NA(),VLOOKUP($A86,FUNNELDATA_SG!$A:$O,6,FALSE))</f>
        <v>Somerset, Wiltshire, Avon &amp; Gloucestershire</v>
      </c>
      <c r="G86" s="1">
        <f>IF(VLOOKUP($A86,FUNNELDATA_SG!$A:$O,7,FALSE)=0,"",VLOOKUP($A86,FUNNELDATA_SG!$A:$O,7,FALSE))</f>
        <v>36969</v>
      </c>
      <c r="H86" s="1">
        <f>IF(VLOOKUP($A86,FUNNELDATA_SG!$A:$O,8,FALSE)=0,NA(),VLOOKUP($A86,FUNNELDATA_SG!$A:$O,8,FALSE))</f>
        <v>47.455979999999997</v>
      </c>
      <c r="I86" s="1">
        <f>IF(VLOOKUP($A86,FUNNELDATA_SG!$A:$O,9,FALSE)=0,"",VLOOKUP($A86,FUNNELDATA_SG!$A:$O,9,FALSE))</f>
        <v>44.354909999999997</v>
      </c>
      <c r="J86" s="1">
        <f>IF(VLOOKUP($A86,FUNNELDATA_SG!$A:$O,10,FALSE)=0,"",VLOOKUP($A86,FUNNELDATA_SG!$A:$O,10,FALSE))</f>
        <v>45.36889</v>
      </c>
      <c r="K86" s="1">
        <f>IF(VLOOKUP($A86,FUNNELDATA_SG!$A:$O,11,FALSE)=0,"",VLOOKUP($A86,FUNNELDATA_SG!$A:$O,11,FALSE))</f>
        <v>44.062820000000002</v>
      </c>
      <c r="L86" s="1">
        <f>IF(VLOOKUP($A86,FUNNELDATA_SG!$A:$O,12,FALSE)=0,"",VLOOKUP($A86,FUNNELDATA_SG!$A:$O,12,FALSE))</f>
        <v>45.66151</v>
      </c>
      <c r="M86" s="1">
        <f>IF(VLOOKUP($A86,FUNNELDATA_SG!$A:$O,13,FALSE)=0,NA(),VLOOKUP($A86,FUNNELDATA_SG!$A:$O,13,FALSE))</f>
        <v>44.863120000000002</v>
      </c>
      <c r="N86" s="1" t="e">
        <f>IF(AND(F86&lt;&gt;"",F86=selection!$J$26),G86,NA())</f>
        <v>#N/A</v>
      </c>
      <c r="O86" s="1" t="e">
        <f>IF(AND(F86&lt;&gt;"",F86=selection!$J$26),H86,NA())</f>
        <v>#N/A</v>
      </c>
      <c r="P86" s="1">
        <f t="shared" si="1"/>
        <v>36969</v>
      </c>
    </row>
    <row r="87" spans="1:27" s="1" customFormat="1" x14ac:dyDescent="0.25">
      <c r="A87" s="1" t="str">
        <f t="shared" si="0"/>
        <v>All malignant (excl NMSC)19</v>
      </c>
      <c r="B87" s="1" t="s">
        <v>252</v>
      </c>
      <c r="C87" s="1" t="str">
        <f>selection!$B$33</f>
        <v>All malignant (excl NMSC)</v>
      </c>
      <c r="D87" s="1">
        <v>19</v>
      </c>
      <c r="E87" s="1" t="str">
        <f>IF(VLOOKUP($A87,FUNNELDATA_SG!$A:$O,5,FALSE)=0,NA(),VLOOKUP($A87,FUNNELDATA_SG!$A:$O,5,FALSE))</f>
        <v>E56000012</v>
      </c>
      <c r="F87" s="1" t="str">
        <f>IF(VLOOKUP($A87,FUNNELDATA_SG!$A:$O,6,FALSE)=0,NA(),VLOOKUP($A87,FUNNELDATA_SG!$A:$O,6,FALSE))</f>
        <v>Surrey &amp; Sussex</v>
      </c>
      <c r="G87" s="1">
        <f>IF(VLOOKUP($A87,FUNNELDATA_SG!$A:$O,7,FALSE)=0,"",VLOOKUP($A87,FUNNELDATA_SG!$A:$O,7,FALSE))</f>
        <v>40841</v>
      </c>
      <c r="H87" s="1">
        <f>IF(VLOOKUP($A87,FUNNELDATA_SG!$A:$O,8,FALSE)=0,NA(),VLOOKUP($A87,FUNNELDATA_SG!$A:$O,8,FALSE))</f>
        <v>43.605690000000003</v>
      </c>
      <c r="I87" s="1">
        <f>IF(VLOOKUP($A87,FUNNELDATA_SG!$A:$O,9,FALSE)=0,"",VLOOKUP($A87,FUNNELDATA_SG!$A:$O,9,FALSE))</f>
        <v>44.379660000000001</v>
      </c>
      <c r="J87" s="1">
        <f>IF(VLOOKUP($A87,FUNNELDATA_SG!$A:$O,10,FALSE)=0,"",VLOOKUP($A87,FUNNELDATA_SG!$A:$O,10,FALSE))</f>
        <v>45.344369999999998</v>
      </c>
      <c r="K87" s="1">
        <f>IF(VLOOKUP($A87,FUNNELDATA_SG!$A:$O,11,FALSE)=0,"",VLOOKUP($A87,FUNNELDATA_SG!$A:$O,11,FALSE))</f>
        <v>44.101739999999999</v>
      </c>
      <c r="L87" s="1">
        <f>IF(VLOOKUP($A87,FUNNELDATA_SG!$A:$O,12,FALSE)=0,"",VLOOKUP($A87,FUNNELDATA_SG!$A:$O,12,FALSE))</f>
        <v>45.62276</v>
      </c>
      <c r="M87" s="1">
        <f>IF(VLOOKUP($A87,FUNNELDATA_SG!$A:$O,13,FALSE)=0,NA(),VLOOKUP($A87,FUNNELDATA_SG!$A:$O,13,FALSE))</f>
        <v>44.863120000000002</v>
      </c>
      <c r="N87" s="1" t="e">
        <f>IF(AND(F87&lt;&gt;"",F87=selection!$J$26),G87,NA())</f>
        <v>#N/A</v>
      </c>
      <c r="O87" s="1" t="e">
        <f>IF(AND(F87&lt;&gt;"",F87=selection!$J$26),H87,NA())</f>
        <v>#N/A</v>
      </c>
      <c r="P87" s="1">
        <f t="shared" si="1"/>
        <v>40841</v>
      </c>
    </row>
    <row r="88" spans="1:27" s="1" customFormat="1" x14ac:dyDescent="0.25">
      <c r="A88" s="1" t="str">
        <f t="shared" si="0"/>
        <v>All malignant (excl NMSC)20</v>
      </c>
      <c r="B88" s="1" t="s">
        <v>252</v>
      </c>
      <c r="C88" s="1" t="str">
        <f>selection!$B$33</f>
        <v>All malignant (excl NMSC)</v>
      </c>
      <c r="D88" s="1">
        <v>20</v>
      </c>
      <c r="E88" s="1" t="e">
        <f>IF(VLOOKUP($A88,FUNNELDATA_SG!$A:$O,5,FALSE)=0,NA(),VLOOKUP($A88,FUNNELDATA_SG!$A:$O,5,FALSE))</f>
        <v>#N/A</v>
      </c>
      <c r="F88" s="1" t="e">
        <f>IF(VLOOKUP($A88,FUNNELDATA_SG!$A:$O,6,FALSE)=0,NA(),VLOOKUP($A88,FUNNELDATA_SG!$A:$O,6,FALSE))</f>
        <v>#N/A</v>
      </c>
      <c r="G88" s="1">
        <f>IF(VLOOKUP($A88,FUNNELDATA_SG!$A:$O,7,FALSE)=0,"",VLOOKUP($A88,FUNNELDATA_SG!$A:$O,7,FALSE))</f>
        <v>42605</v>
      </c>
      <c r="H88" s="1" t="e">
        <f>IF(VLOOKUP($A88,FUNNELDATA_SG!$A:$O,8,FALSE)=0,NA(),VLOOKUP($A88,FUNNELDATA_SG!$A:$O,8,FALSE))</f>
        <v>#N/A</v>
      </c>
      <c r="I88" s="1">
        <f>IF(VLOOKUP($A88,FUNNELDATA_SG!$A:$O,9,FALSE)=0,"",VLOOKUP($A88,FUNNELDATA_SG!$A:$O,9,FALSE))</f>
        <v>44.389800000000001</v>
      </c>
      <c r="J88" s="1">
        <f>IF(VLOOKUP($A88,FUNNELDATA_SG!$A:$O,10,FALSE)=0,"",VLOOKUP($A88,FUNNELDATA_SG!$A:$O,10,FALSE))</f>
        <v>45.334319999999998</v>
      </c>
      <c r="K88" s="1">
        <f>IF(VLOOKUP($A88,FUNNELDATA_SG!$A:$O,11,FALSE)=0,"",VLOOKUP($A88,FUNNELDATA_SG!$A:$O,11,FALSE))</f>
        <v>44.117690000000003</v>
      </c>
      <c r="L88" s="1">
        <f>IF(VLOOKUP($A88,FUNNELDATA_SG!$A:$O,12,FALSE)=0,"",VLOOKUP($A88,FUNNELDATA_SG!$A:$O,12,FALSE))</f>
        <v>45.60689</v>
      </c>
      <c r="M88" s="1" t="e">
        <f>IF(VLOOKUP($A88,FUNNELDATA_SG!$A:$O,13,FALSE)=0,NA(),VLOOKUP($A88,FUNNELDATA_SG!$A:$O,13,FALSE))</f>
        <v>#N/A</v>
      </c>
      <c r="N88" s="1" t="e">
        <f>IF(AND(F88&lt;&gt;"",F88=selection!$J$26),G88,NA())</f>
        <v>#N/A</v>
      </c>
      <c r="O88" s="1" t="e">
        <f>IF(AND(F88&lt;&gt;"",F88=selection!$J$26),H88,NA())</f>
        <v>#N/A</v>
      </c>
      <c r="P88" s="1">
        <f t="shared" si="1"/>
        <v>42605</v>
      </c>
    </row>
    <row r="89" spans="1:27" s="2" customFormat="1" x14ac:dyDescent="0.25">
      <c r="A89" s="1" t="str">
        <f t="shared" si="0"/>
        <v>All malignant (excl NMSC)21</v>
      </c>
      <c r="B89" s="1" t="s">
        <v>252</v>
      </c>
      <c r="C89" s="1" t="str">
        <f>selection!$B$33</f>
        <v>All malignant (excl NMSC)</v>
      </c>
      <c r="D89" s="1">
        <v>21</v>
      </c>
      <c r="E89" s="1" t="str">
        <f>IF(VLOOKUP($A89,FUNNELDATA_SG!$A:$O,5,FALSE)=0,NA(),VLOOKUP($A89,FUNNELDATA_SG!$A:$O,5,FALSE))</f>
        <v>E56000017</v>
      </c>
      <c r="F89" s="1" t="str">
        <f>IF(VLOOKUP($A89,FUNNELDATA_SG!$A:$O,6,FALSE)=0,NA(),VLOOKUP($A89,FUNNELDATA_SG!$A:$O,6,FALSE))</f>
        <v>North East &amp; Cumbria</v>
      </c>
      <c r="G89" s="1">
        <f>IF(VLOOKUP($A89,FUNNELDATA_SG!$A:$O,7,FALSE)=0,"",VLOOKUP($A89,FUNNELDATA_SG!$A:$O,7,FALSE))</f>
        <v>45381</v>
      </c>
      <c r="H89" s="1">
        <f>IF(VLOOKUP($A89,FUNNELDATA_SG!$A:$O,8,FALSE)=0,NA(),VLOOKUP($A89,FUNNELDATA_SG!$A:$O,8,FALSE))</f>
        <v>44.088940000000001</v>
      </c>
      <c r="I89" s="1">
        <f>IF(VLOOKUP($A89,FUNNELDATA_SG!$A:$O,9,FALSE)=0,"",VLOOKUP($A89,FUNNELDATA_SG!$A:$O,9,FALSE))</f>
        <v>44.404530000000001</v>
      </c>
      <c r="J89" s="1">
        <f>IF(VLOOKUP($A89,FUNNELDATA_SG!$A:$O,10,FALSE)=0,"",VLOOKUP($A89,FUNNELDATA_SG!$A:$O,10,FALSE))</f>
        <v>45.319719999999997</v>
      </c>
      <c r="K89" s="1">
        <f>IF(VLOOKUP($A89,FUNNELDATA_SG!$A:$O,11,FALSE)=0,"",VLOOKUP($A89,FUNNELDATA_SG!$A:$O,11,FALSE))</f>
        <v>44.14087</v>
      </c>
      <c r="L89" s="1">
        <f>IF(VLOOKUP($A89,FUNNELDATA_SG!$A:$O,12,FALSE)=0,"",VLOOKUP($A89,FUNNELDATA_SG!$A:$O,12,FALSE))</f>
        <v>45.58381</v>
      </c>
      <c r="M89" s="1">
        <f>IF(VLOOKUP($A89,FUNNELDATA_SG!$A:$O,13,FALSE)=0,NA(),VLOOKUP($A89,FUNNELDATA_SG!$A:$O,13,FALSE))</f>
        <v>44.863120000000002</v>
      </c>
      <c r="N89" s="1" t="e">
        <f>IF(AND(F89&lt;&gt;"",F89=selection!$J$26),G89,NA())</f>
        <v>#N/A</v>
      </c>
      <c r="O89" s="1" t="e">
        <f>IF(AND(F89&lt;&gt;"",F89=selection!$J$26),H89,NA())</f>
        <v>#N/A</v>
      </c>
      <c r="P89" s="1">
        <f t="shared" si="1"/>
        <v>45381</v>
      </c>
      <c r="Q89" s="1"/>
      <c r="R89" s="1"/>
      <c r="S89" s="1"/>
      <c r="T89" s="1"/>
      <c r="U89" s="1"/>
      <c r="V89" s="1"/>
      <c r="W89" s="1"/>
      <c r="X89" s="1"/>
      <c r="Y89" s="1"/>
      <c r="Z89" s="1"/>
      <c r="AA89" s="1"/>
    </row>
    <row r="90" spans="1:27" s="2" customFormat="1" x14ac:dyDescent="0.25">
      <c r="A90" s="1" t="str">
        <f t="shared" si="0"/>
        <v>All malignant (excl NMSC)22</v>
      </c>
      <c r="B90" s="1" t="s">
        <v>252</v>
      </c>
      <c r="C90" s="1" t="str">
        <f>selection!$B$33</f>
        <v>All malignant (excl NMSC)</v>
      </c>
      <c r="D90" s="1">
        <v>22</v>
      </c>
      <c r="E90" s="1" t="e">
        <f>IF(VLOOKUP($A90,FUNNELDATA_SG!$A:$O,5,FALSE)=0,NA(),VLOOKUP($A90,FUNNELDATA_SG!$A:$O,5,FALSE))</f>
        <v>#N/A</v>
      </c>
      <c r="F90" s="1" t="e">
        <f>IF(VLOOKUP($A90,FUNNELDATA_SG!$A:$O,6,FALSE)=0,NA(),VLOOKUP($A90,FUNNELDATA_SG!$A:$O,6,FALSE))</f>
        <v>#N/A</v>
      </c>
      <c r="G90" s="1">
        <f>IF(VLOOKUP($A90,FUNNELDATA_SG!$A:$O,7,FALSE)=0,"",VLOOKUP($A90,FUNNELDATA_SG!$A:$O,7,FALSE))</f>
        <v>49205</v>
      </c>
      <c r="H90" s="1" t="e">
        <f>IF(VLOOKUP($A90,FUNNELDATA_SG!$A:$O,8,FALSE)=0,NA(),VLOOKUP($A90,FUNNELDATA_SG!$A:$O,8,FALSE))</f>
        <v>#N/A</v>
      </c>
      <c r="I90" s="1">
        <f>IF(VLOOKUP($A90,FUNNELDATA_SG!$A:$O,9,FALSE)=0,"",VLOOKUP($A90,FUNNELDATA_SG!$A:$O,9,FALSE))</f>
        <v>44.422750000000001</v>
      </c>
      <c r="J90" s="1">
        <f>IF(VLOOKUP($A90,FUNNELDATA_SG!$A:$O,10,FALSE)=0,"",VLOOKUP($A90,FUNNELDATA_SG!$A:$O,10,FALSE))</f>
        <v>45.301650000000002</v>
      </c>
      <c r="K90" s="1">
        <f>IF(VLOOKUP($A90,FUNNELDATA_SG!$A:$O,11,FALSE)=0,"",VLOOKUP($A90,FUNNELDATA_SG!$A:$O,11,FALSE))</f>
        <v>44.169530000000002</v>
      </c>
      <c r="L90" s="1">
        <f>IF(VLOOKUP($A90,FUNNELDATA_SG!$A:$O,12,FALSE)=0,"",VLOOKUP($A90,FUNNELDATA_SG!$A:$O,12,FALSE))</f>
        <v>45.55527</v>
      </c>
      <c r="M90" s="1" t="e">
        <f>IF(VLOOKUP($A90,FUNNELDATA_SG!$A:$O,13,FALSE)=0,NA(),VLOOKUP($A90,FUNNELDATA_SG!$A:$O,13,FALSE))</f>
        <v>#N/A</v>
      </c>
      <c r="N90" s="1" t="e">
        <f>IF(AND(F90&lt;&gt;"",F90=selection!$J$26),G90,NA())</f>
        <v>#N/A</v>
      </c>
      <c r="O90" s="1" t="e">
        <f>IF(AND(F90&lt;&gt;"",F90=selection!$J$26),H90,NA())</f>
        <v>#N/A</v>
      </c>
      <c r="P90" s="1">
        <f t="shared" si="1"/>
        <v>49205</v>
      </c>
      <c r="Q90" s="1"/>
      <c r="R90" s="1"/>
      <c r="S90" s="1"/>
      <c r="T90" s="1"/>
      <c r="U90" s="1"/>
      <c r="V90" s="1"/>
      <c r="W90" s="1"/>
      <c r="X90" s="1"/>
      <c r="Y90" s="1"/>
      <c r="Z90" s="1"/>
      <c r="AA90" s="1"/>
    </row>
    <row r="91" spans="1:27" s="1" customFormat="1" x14ac:dyDescent="0.25">
      <c r="A91" s="1" t="str">
        <f t="shared" si="0"/>
        <v>All malignant (excl NMSC)23</v>
      </c>
      <c r="B91" s="1" t="s">
        <v>252</v>
      </c>
      <c r="C91" s="1" t="str">
        <f>selection!$B$33</f>
        <v>All malignant (excl NMSC)</v>
      </c>
      <c r="D91" s="1">
        <v>23</v>
      </c>
      <c r="E91" s="1" t="str">
        <f>IF(VLOOKUP($A91,FUNNELDATA_SG!$A:$O,5,FALSE)=0,NA(),VLOOKUP($A91,FUNNELDATA_SG!$A:$O,5,FALSE))</f>
        <v>E56000008</v>
      </c>
      <c r="F91" s="1" t="str">
        <f>IF(VLOOKUP($A91,FUNNELDATA_SG!$A:$O,6,FALSE)=0,NA(),VLOOKUP($A91,FUNNELDATA_SG!$A:$O,6,FALSE))</f>
        <v>East Midlands</v>
      </c>
      <c r="G91" s="1">
        <f>IF(VLOOKUP($A91,FUNNELDATA_SG!$A:$O,7,FALSE)=0,"",VLOOKUP($A91,FUNNELDATA_SG!$A:$O,7,FALSE))</f>
        <v>52425</v>
      </c>
      <c r="H91" s="1">
        <f>IF(VLOOKUP($A91,FUNNELDATA_SG!$A:$O,8,FALSE)=0,NA(),VLOOKUP($A91,FUNNELDATA_SG!$A:$O,8,FALSE))</f>
        <v>43.927520000000001</v>
      </c>
      <c r="I91" s="1">
        <f>IF(VLOOKUP($A91,FUNNELDATA_SG!$A:$O,9,FALSE)=0,"",VLOOKUP($A91,FUNNELDATA_SG!$A:$O,9,FALSE))</f>
        <v>44.436520000000002</v>
      </c>
      <c r="J91" s="1">
        <f>IF(VLOOKUP($A91,FUNNELDATA_SG!$A:$O,10,FALSE)=0,"",VLOOKUP($A91,FUNNELDATA_SG!$A:$O,10,FALSE))</f>
        <v>45.287999999999997</v>
      </c>
      <c r="K91" s="1">
        <f>IF(VLOOKUP($A91,FUNNELDATA_SG!$A:$O,11,FALSE)=0,"",VLOOKUP($A91,FUNNELDATA_SG!$A:$O,11,FALSE))</f>
        <v>44.191189999999999</v>
      </c>
      <c r="L91" s="1">
        <f>IF(VLOOKUP($A91,FUNNELDATA_SG!$A:$O,12,FALSE)=0,"",VLOOKUP($A91,FUNNELDATA_SG!$A:$O,12,FALSE))</f>
        <v>45.53369</v>
      </c>
      <c r="M91" s="1">
        <f>IF(VLOOKUP($A91,FUNNELDATA_SG!$A:$O,13,FALSE)=0,NA(),VLOOKUP($A91,FUNNELDATA_SG!$A:$O,13,FALSE))</f>
        <v>44.863120000000002</v>
      </c>
      <c r="N91" s="1" t="e">
        <f>IF(AND(F91&lt;&gt;"",F91=selection!$J$26),G91,NA())</f>
        <v>#N/A</v>
      </c>
      <c r="O91" s="1" t="e">
        <f>IF(AND(F91&lt;&gt;"",F91=selection!$J$26),H91,NA())</f>
        <v>#N/A</v>
      </c>
      <c r="P91" s="1">
        <f t="shared" si="1"/>
        <v>52425</v>
      </c>
    </row>
    <row r="92" spans="1:27" s="1" customFormat="1" x14ac:dyDescent="0.25">
      <c r="A92" s="1" t="str">
        <f t="shared" si="0"/>
        <v>All malignant (excl NMSC)24</v>
      </c>
      <c r="B92" s="1" t="s">
        <v>252</v>
      </c>
      <c r="C92" s="1" t="str">
        <f>selection!$B$33</f>
        <v>All malignant (excl NMSC)</v>
      </c>
      <c r="D92" s="1">
        <v>24</v>
      </c>
      <c r="E92" s="1" t="e">
        <f>IF(VLOOKUP($A92,FUNNELDATA_SG!$A:$O,5,FALSE)=0,NA(),VLOOKUP($A92,FUNNELDATA_SG!$A:$O,5,FALSE))</f>
        <v>#N/A</v>
      </c>
      <c r="F92" s="1" t="e">
        <f>IF(VLOOKUP($A92,FUNNELDATA_SG!$A:$O,6,FALSE)=0,NA(),VLOOKUP($A92,FUNNELDATA_SG!$A:$O,6,FALSE))</f>
        <v>#N/A</v>
      </c>
      <c r="G92" s="1">
        <f>IF(VLOOKUP($A92,FUNNELDATA_SG!$A:$O,7,FALSE)=0,"",VLOOKUP($A92,FUNNELDATA_SG!$A:$O,7,FALSE))</f>
        <v>55805</v>
      </c>
      <c r="H92" s="1" t="e">
        <f>IF(VLOOKUP($A92,FUNNELDATA_SG!$A:$O,8,FALSE)=0,NA(),VLOOKUP($A92,FUNNELDATA_SG!$A:$O,8,FALSE))</f>
        <v>#N/A</v>
      </c>
      <c r="I92" s="1">
        <f>IF(VLOOKUP($A92,FUNNELDATA_SG!$A:$O,9,FALSE)=0,"",VLOOKUP($A92,FUNNELDATA_SG!$A:$O,9,FALSE))</f>
        <v>44.449669999999998</v>
      </c>
      <c r="J92" s="1">
        <f>IF(VLOOKUP($A92,FUNNELDATA_SG!$A:$O,10,FALSE)=0,"",VLOOKUP($A92,FUNNELDATA_SG!$A:$O,10,FALSE))</f>
        <v>45.27496</v>
      </c>
      <c r="K92" s="1">
        <f>IF(VLOOKUP($A92,FUNNELDATA_SG!$A:$O,11,FALSE)=0,"",VLOOKUP($A92,FUNNELDATA_SG!$A:$O,11,FALSE))</f>
        <v>44.211880000000001</v>
      </c>
      <c r="L92" s="1">
        <f>IF(VLOOKUP($A92,FUNNELDATA_SG!$A:$O,12,FALSE)=0,"",VLOOKUP($A92,FUNNELDATA_SG!$A:$O,12,FALSE))</f>
        <v>45.513089999999998</v>
      </c>
      <c r="M92" s="1" t="e">
        <f>IF(VLOOKUP($A92,FUNNELDATA_SG!$A:$O,13,FALSE)=0,NA(),VLOOKUP($A92,FUNNELDATA_SG!$A:$O,13,FALSE))</f>
        <v>#N/A</v>
      </c>
      <c r="N92" s="1" t="e">
        <f>IF(AND(F92&lt;&gt;"",F92=selection!$J$26),G92,NA())</f>
        <v>#N/A</v>
      </c>
      <c r="O92" s="1" t="e">
        <f>IF(AND(F92&lt;&gt;"",F92=selection!$J$26),H92,NA())</f>
        <v>#N/A</v>
      </c>
      <c r="P92" s="1">
        <f t="shared" si="1"/>
        <v>55805</v>
      </c>
    </row>
    <row r="93" spans="1:27" s="1" customFormat="1" x14ac:dyDescent="0.25">
      <c r="A93" s="1" t="str">
        <f t="shared" si="0"/>
        <v>All malignant (excl NMSC)25</v>
      </c>
      <c r="B93" s="1" t="s">
        <v>252</v>
      </c>
      <c r="C93" s="1" t="str">
        <f>selection!$B$33</f>
        <v>All malignant (excl NMSC)</v>
      </c>
      <c r="D93" s="1">
        <v>25</v>
      </c>
      <c r="E93" s="1" t="e">
        <f>IF(VLOOKUP($A93,FUNNELDATA_SG!$A:$O,5,FALSE)=0,NA(),VLOOKUP($A93,FUNNELDATA_SG!$A:$O,5,FALSE))</f>
        <v>#N/A</v>
      </c>
      <c r="F93" s="1" t="e">
        <f>IF(VLOOKUP($A93,FUNNELDATA_SG!$A:$O,6,FALSE)=0,NA(),VLOOKUP($A93,FUNNELDATA_SG!$A:$O,6,FALSE))</f>
        <v>#N/A</v>
      </c>
      <c r="G93" s="1">
        <f>IF(VLOOKUP($A93,FUNNELDATA_SG!$A:$O,7,FALSE)=0,"",VLOOKUP($A93,FUNNELDATA_SG!$A:$O,7,FALSE))</f>
        <v>62405</v>
      </c>
      <c r="H93" s="1" t="e">
        <f>IF(VLOOKUP($A93,FUNNELDATA_SG!$A:$O,8,FALSE)=0,NA(),VLOOKUP($A93,FUNNELDATA_SG!$A:$O,8,FALSE))</f>
        <v>#N/A</v>
      </c>
      <c r="I93" s="1">
        <f>IF(VLOOKUP($A93,FUNNELDATA_SG!$A:$O,9,FALSE)=0,"",VLOOKUP($A93,FUNNELDATA_SG!$A:$O,9,FALSE))</f>
        <v>44.472180000000002</v>
      </c>
      <c r="J93" s="1">
        <f>IF(VLOOKUP($A93,FUNNELDATA_SG!$A:$O,10,FALSE)=0,"",VLOOKUP($A93,FUNNELDATA_SG!$A:$O,10,FALSE))</f>
        <v>45.252609999999997</v>
      </c>
      <c r="K93" s="1">
        <f>IF(VLOOKUP($A93,FUNNELDATA_SG!$A:$O,11,FALSE)=0,"",VLOOKUP($A93,FUNNELDATA_SG!$A:$O,11,FALSE))</f>
        <v>44.247309999999999</v>
      </c>
      <c r="L93" s="1">
        <f>IF(VLOOKUP($A93,FUNNELDATA_SG!$A:$O,12,FALSE)=0,"",VLOOKUP($A93,FUNNELDATA_SG!$A:$O,12,FALSE))</f>
        <v>45.477789999999999</v>
      </c>
      <c r="M93" s="1" t="e">
        <f>IF(VLOOKUP($A93,FUNNELDATA_SG!$A:$O,13,FALSE)=0,NA(),VLOOKUP($A93,FUNNELDATA_SG!$A:$O,13,FALSE))</f>
        <v>#N/A</v>
      </c>
      <c r="N93" s="1" t="e">
        <f>IF(AND(F93&lt;&gt;"",F93=selection!$J$26),G93,NA())</f>
        <v>#N/A</v>
      </c>
      <c r="O93" s="1" t="e">
        <f>IF(AND(F93&lt;&gt;"",F93=selection!$J$26),H93,NA())</f>
        <v>#N/A</v>
      </c>
      <c r="P93" s="1">
        <f t="shared" si="1"/>
        <v>62405</v>
      </c>
    </row>
    <row r="94" spans="1:27" s="1" customFormat="1" x14ac:dyDescent="0.25">
      <c r="A94" s="1" t="str">
        <f t="shared" si="0"/>
        <v>All malignant (excl NMSC)26</v>
      </c>
      <c r="B94" s="1" t="s">
        <v>252</v>
      </c>
      <c r="C94" s="1" t="str">
        <f>selection!$B$33</f>
        <v>All malignant (excl NMSC)</v>
      </c>
      <c r="D94" s="1">
        <v>26</v>
      </c>
      <c r="E94" s="1" t="e">
        <f>IF(VLOOKUP($A94,FUNNELDATA_SG!$A:$O,5,FALSE)=0,NA(),VLOOKUP($A94,FUNNELDATA_SG!$A:$O,5,FALSE))</f>
        <v>#N/A</v>
      </c>
      <c r="F94" s="1" t="e">
        <f>IF(VLOOKUP($A94,FUNNELDATA_SG!$A:$O,6,FALSE)=0,NA(),VLOOKUP($A94,FUNNELDATA_SG!$A:$O,6,FALSE))</f>
        <v>#N/A</v>
      </c>
      <c r="G94" s="1">
        <f>IF(VLOOKUP($A94,FUNNELDATA_SG!$A:$O,7,FALSE)=0,"",VLOOKUP($A94,FUNNELDATA_SG!$A:$O,7,FALSE))</f>
        <v>69005</v>
      </c>
      <c r="H94" s="1" t="e">
        <f>IF(VLOOKUP($A94,FUNNELDATA_SG!$A:$O,8,FALSE)=0,NA(),VLOOKUP($A94,FUNNELDATA_SG!$A:$O,8,FALSE))</f>
        <v>#N/A</v>
      </c>
      <c r="I94" s="1">
        <f>IF(VLOOKUP($A94,FUNNELDATA_SG!$A:$O,9,FALSE)=0,"",VLOOKUP($A94,FUNNELDATA_SG!$A:$O,9,FALSE))</f>
        <v>44.491379999999999</v>
      </c>
      <c r="J94" s="1">
        <f>IF(VLOOKUP($A94,FUNNELDATA_SG!$A:$O,10,FALSE)=0,"",VLOOKUP($A94,FUNNELDATA_SG!$A:$O,10,FALSE))</f>
        <v>45.233550000000001</v>
      </c>
      <c r="K94" s="1">
        <f>IF(VLOOKUP($A94,FUNNELDATA_SG!$A:$O,11,FALSE)=0,"",VLOOKUP($A94,FUNNELDATA_SG!$A:$O,11,FALSE))</f>
        <v>44.277529999999999</v>
      </c>
      <c r="L94" s="1">
        <f>IF(VLOOKUP($A94,FUNNELDATA_SG!$A:$O,12,FALSE)=0,"",VLOOKUP($A94,FUNNELDATA_SG!$A:$O,12,FALSE))</f>
        <v>45.447690000000001</v>
      </c>
      <c r="M94" s="1" t="e">
        <f>IF(VLOOKUP($A94,FUNNELDATA_SG!$A:$O,13,FALSE)=0,NA(),VLOOKUP($A94,FUNNELDATA_SG!$A:$O,13,FALSE))</f>
        <v>#N/A</v>
      </c>
      <c r="N94" s="1" t="e">
        <f>IF(AND(F94&lt;&gt;"",F94=selection!$J$26),G94,NA())</f>
        <v>#N/A</v>
      </c>
      <c r="O94" s="1" t="e">
        <f>IF(AND(F94&lt;&gt;"",F94=selection!$J$26),H94,NA())</f>
        <v>#N/A</v>
      </c>
      <c r="P94" s="1">
        <f t="shared" si="1"/>
        <v>69005</v>
      </c>
    </row>
    <row r="95" spans="1:27" s="1" customFormat="1" x14ac:dyDescent="0.25">
      <c r="A95" s="1" t="str">
        <f t="shared" si="0"/>
        <v>All malignant (excl NMSC)27</v>
      </c>
      <c r="B95" s="1" t="s">
        <v>252</v>
      </c>
      <c r="C95" s="1" t="str">
        <f>selection!$B$33</f>
        <v>All malignant (excl NMSC)</v>
      </c>
      <c r="D95" s="1">
        <v>27</v>
      </c>
      <c r="E95" s="1" t="str">
        <f>IF(VLOOKUP($A95,FUNNELDATA_SG!$A:$O,5,FALSE)=0,NA(),VLOOKUP($A95,FUNNELDATA_SG!$A:$O,5,FALSE))</f>
        <v>E56000007</v>
      </c>
      <c r="F95" s="1" t="str">
        <f>IF(VLOOKUP($A95,FUNNELDATA_SG!$A:$O,6,FALSE)=0,NA(),VLOOKUP($A95,FUNNELDATA_SG!$A:$O,6,FALSE))</f>
        <v>West Midlands</v>
      </c>
      <c r="G95" s="1">
        <f>IF(VLOOKUP($A95,FUNNELDATA_SG!$A:$O,7,FALSE)=0,"",VLOOKUP($A95,FUNNELDATA_SG!$A:$O,7,FALSE))</f>
        <v>74368</v>
      </c>
      <c r="H95" s="1">
        <f>IF(VLOOKUP($A95,FUNNELDATA_SG!$A:$O,8,FALSE)=0,NA(),VLOOKUP($A95,FUNNELDATA_SG!$A:$O,8,FALSE))</f>
        <v>46.299480000000003</v>
      </c>
      <c r="I95" s="1">
        <f>IF(VLOOKUP($A95,FUNNELDATA_SG!$A:$O,9,FALSE)=0,"",VLOOKUP($A95,FUNNELDATA_SG!$A:$O,9,FALSE))</f>
        <v>44.50506</v>
      </c>
      <c r="J95" s="1">
        <f>IF(VLOOKUP($A95,FUNNELDATA_SG!$A:$O,10,FALSE)=0,"",VLOOKUP($A95,FUNNELDATA_SG!$A:$O,10,FALSE))</f>
        <v>45.219970000000004</v>
      </c>
      <c r="K95" s="1">
        <f>IF(VLOOKUP($A95,FUNNELDATA_SG!$A:$O,11,FALSE)=0,"",VLOOKUP($A95,FUNNELDATA_SG!$A:$O,11,FALSE))</f>
        <v>44.299059999999997</v>
      </c>
      <c r="L95" s="1">
        <f>IF(VLOOKUP($A95,FUNNELDATA_SG!$A:$O,12,FALSE)=0,"",VLOOKUP($A95,FUNNELDATA_SG!$A:$O,12,FALSE))</f>
        <v>45.42624</v>
      </c>
      <c r="M95" s="1">
        <f>IF(VLOOKUP($A95,FUNNELDATA_SG!$A:$O,13,FALSE)=0,NA(),VLOOKUP($A95,FUNNELDATA_SG!$A:$O,13,FALSE))</f>
        <v>44.863120000000002</v>
      </c>
      <c r="N95" s="1" t="e">
        <f>IF(AND(F95&lt;&gt;"",F95=selection!$J$26),G95,NA())</f>
        <v>#N/A</v>
      </c>
      <c r="O95" s="1" t="e">
        <f>IF(AND(F95&lt;&gt;"",F95=selection!$J$26),H95,NA())</f>
        <v>#N/A</v>
      </c>
      <c r="P95" s="1">
        <f t="shared" si="1"/>
        <v>74368</v>
      </c>
    </row>
    <row r="96" spans="1:27" s="1" customFormat="1" x14ac:dyDescent="0.25">
      <c r="A96" s="1" t="str">
        <f t="shared" si="0"/>
        <v>All malignant (excl NMSC)28</v>
      </c>
      <c r="B96" s="1" t="s">
        <v>252</v>
      </c>
      <c r="C96" s="1" t="str">
        <f>selection!$B$33</f>
        <v>All malignant (excl NMSC)</v>
      </c>
      <c r="D96" s="1">
        <v>28</v>
      </c>
      <c r="E96" s="1" t="e">
        <f>IF(VLOOKUP($A96,FUNNELDATA_SG!$A:$O,5,FALSE)=0,NA(),VLOOKUP($A96,FUNNELDATA_SG!$A:$O,5,FALSE))</f>
        <v>#N/A</v>
      </c>
      <c r="F96" s="1" t="e">
        <f>IF(VLOOKUP($A96,FUNNELDATA_SG!$A:$O,6,FALSE)=0,NA(),VLOOKUP($A96,FUNNELDATA_SG!$A:$O,6,FALSE))</f>
        <v>#N/A</v>
      </c>
      <c r="G96" s="1">
        <f>IF(VLOOKUP($A96,FUNNELDATA_SG!$A:$O,7,FALSE)=0,"",VLOOKUP($A96,FUNNELDATA_SG!$A:$O,7,FALSE))</f>
        <v>75605</v>
      </c>
      <c r="H96" s="1" t="e">
        <f>IF(VLOOKUP($A96,FUNNELDATA_SG!$A:$O,8,FALSE)=0,NA(),VLOOKUP($A96,FUNNELDATA_SG!$A:$O,8,FALSE))</f>
        <v>#N/A</v>
      </c>
      <c r="I96" s="1">
        <f>IF(VLOOKUP($A96,FUNNELDATA_SG!$A:$O,9,FALSE)=0,"",VLOOKUP($A96,FUNNELDATA_SG!$A:$O,9,FALSE))</f>
        <v>44.508000000000003</v>
      </c>
      <c r="J96" s="1">
        <f>IF(VLOOKUP($A96,FUNNELDATA_SG!$A:$O,10,FALSE)=0,"",VLOOKUP($A96,FUNNELDATA_SG!$A:$O,10,FALSE))</f>
        <v>45.217039999999997</v>
      </c>
      <c r="K96" s="1">
        <f>IF(VLOOKUP($A96,FUNNELDATA_SG!$A:$O,11,FALSE)=0,"",VLOOKUP($A96,FUNNELDATA_SG!$A:$O,11,FALSE))</f>
        <v>44.303699999999999</v>
      </c>
      <c r="L96" s="1">
        <f>IF(VLOOKUP($A96,FUNNELDATA_SG!$A:$O,12,FALSE)=0,"",VLOOKUP($A96,FUNNELDATA_SG!$A:$O,12,FALSE))</f>
        <v>45.421610000000001</v>
      </c>
      <c r="M96" s="1" t="e">
        <f>IF(VLOOKUP($A96,FUNNELDATA_SG!$A:$O,13,FALSE)=0,NA(),VLOOKUP($A96,FUNNELDATA_SG!$A:$O,13,FALSE))</f>
        <v>#N/A</v>
      </c>
      <c r="N96" s="1" t="e">
        <f>IF(AND(F96&lt;&gt;"",F96=selection!$J$26),G96,NA())</f>
        <v>#N/A</v>
      </c>
      <c r="O96" s="1" t="e">
        <f>IF(AND(F96&lt;&gt;"",F96=selection!$J$26),H96,NA())</f>
        <v>#N/A</v>
      </c>
      <c r="P96" s="1">
        <f t="shared" si="1"/>
        <v>75605</v>
      </c>
    </row>
    <row r="97" spans="1:21" s="1" customFormat="1" x14ac:dyDescent="0.25">
      <c r="A97" s="1" t="str">
        <f t="shared" si="0"/>
        <v>All malignant (excl NMSC)29</v>
      </c>
      <c r="B97" s="1" t="s">
        <v>252</v>
      </c>
      <c r="C97" s="1" t="str">
        <f>selection!$B$33</f>
        <v>All malignant (excl NMSC)</v>
      </c>
      <c r="D97" s="1">
        <v>29</v>
      </c>
      <c r="E97" s="1" t="e">
        <f>IF(VLOOKUP($A97,FUNNELDATA_SG!$A:$O,5,FALSE)=0,NA(),VLOOKUP($A97,FUNNELDATA_SG!$A:$O,5,FALSE))</f>
        <v>#N/A</v>
      </c>
      <c r="F97" s="1" t="e">
        <f>IF(VLOOKUP($A97,FUNNELDATA_SG!$A:$O,6,FALSE)=0,NA(),VLOOKUP($A97,FUNNELDATA_SG!$A:$O,6,FALSE))</f>
        <v>#N/A</v>
      </c>
      <c r="G97" s="1">
        <f>IF(VLOOKUP($A97,FUNNELDATA_SG!$A:$O,7,FALSE)=0,0,VLOOKUP($A97,FUNNELDATA_SG!$A:$O,7,FALSE))</f>
        <v>82205</v>
      </c>
      <c r="H97" s="1" t="e">
        <f>IF(VLOOKUP($A97,FUNNELDATA_SG!$A:$O,8,FALSE)=0,NA(),VLOOKUP($A97,FUNNELDATA_SG!$A:$O,8,FALSE))</f>
        <v>#N/A</v>
      </c>
      <c r="I97" s="1">
        <f>IF(VLOOKUP($A97,FUNNELDATA_SG!$A:$O,9,FALSE)=0,"",VLOOKUP($A97,FUNNELDATA_SG!$A:$O,9,FALSE))</f>
        <v>44.522579999999998</v>
      </c>
      <c r="J97" s="1">
        <f>IF(VLOOKUP($A97,FUNNELDATA_SG!$A:$O,10,FALSE)=0,"",VLOOKUP($A97,FUNNELDATA_SG!$A:$O,10,FALSE))</f>
        <v>45.202559999999998</v>
      </c>
      <c r="K97" s="1">
        <f>IF(VLOOKUP($A97,FUNNELDATA_SG!$A:$O,11,FALSE)=0,"",VLOOKUP($A97,FUNNELDATA_SG!$A:$O,11,FALSE))</f>
        <v>44.326639999999998</v>
      </c>
      <c r="L97" s="1">
        <f>IF(VLOOKUP($A97,FUNNELDATA_SG!$A:$O,12,FALSE)=0,"",VLOOKUP($A97,FUNNELDATA_SG!$A:$O,12,FALSE))</f>
        <v>45.398739999999997</v>
      </c>
      <c r="M97" s="1" t="e">
        <f>IF(VLOOKUP($A97,FUNNELDATA_SG!$A:$O,13,FALSE)=0,NA(),VLOOKUP($A97,FUNNELDATA_SG!$A:$O,13,FALSE))</f>
        <v>#N/A</v>
      </c>
      <c r="N97" s="1" t="e">
        <f>IF(AND(F97&lt;&gt;"",F97=selection!$J$26),G97,NA())</f>
        <v>#N/A</v>
      </c>
      <c r="O97" s="1" t="e">
        <f>IF(AND(F97&lt;&gt;"",F97=selection!$J$26),H97,NA())</f>
        <v>#N/A</v>
      </c>
      <c r="P97" s="1">
        <f t="shared" si="1"/>
        <v>82205</v>
      </c>
    </row>
    <row r="98" spans="1:21" s="1" customFormat="1" x14ac:dyDescent="0.25">
      <c r="A98" s="1" t="str">
        <f t="shared" si="0"/>
        <v>All malignant (excl NMSC)30</v>
      </c>
      <c r="B98" s="1" t="s">
        <v>252</v>
      </c>
      <c r="C98" s="1" t="str">
        <f>selection!$B$33</f>
        <v>All malignant (excl NMSC)</v>
      </c>
      <c r="D98" s="1">
        <v>30</v>
      </c>
      <c r="E98" s="1" t="str">
        <f>IF(VLOOKUP($A98,FUNNELDATA_SG!$A:$O,5,FALSE)=0,NA(),VLOOKUP($A98,FUNNELDATA_SG!$A:$O,5,FALSE))</f>
        <v>E56000009</v>
      </c>
      <c r="F98" s="1" t="str">
        <f>IF(VLOOKUP($A98,FUNNELDATA_SG!$A:$O,6,FALSE)=0,NA(),VLOOKUP($A98,FUNNELDATA_SG!$A:$O,6,FALSE))</f>
        <v>East of England</v>
      </c>
      <c r="G98" s="1">
        <f>IF(VLOOKUP($A98,FUNNELDATA_SG!$A:$O,7,FALSE)=0,"",VLOOKUP($A98,FUNNELDATA_SG!$A:$O,7,FALSE))</f>
        <v>82823</v>
      </c>
      <c r="H98" s="1">
        <f>IF(VLOOKUP($A98,FUNNELDATA_SG!$A:$O,8,FALSE)=0,NA(),VLOOKUP($A98,FUNNELDATA_SG!$A:$O,8,FALSE))</f>
        <v>45.488570000000003</v>
      </c>
      <c r="I98" s="1">
        <f>IF(VLOOKUP($A98,FUNNELDATA_SG!$A:$O,9,FALSE)=0,"",VLOOKUP($A98,FUNNELDATA_SG!$A:$O,9,FALSE))</f>
        <v>44.523859999999999</v>
      </c>
      <c r="J98" s="1">
        <f>IF(VLOOKUP($A98,FUNNELDATA_SG!$A:$O,10,FALSE)=0,"",VLOOKUP($A98,FUNNELDATA_SG!$A:$O,10,FALSE))</f>
        <v>45.20129</v>
      </c>
      <c r="K98" s="1">
        <f>IF(VLOOKUP($A98,FUNNELDATA_SG!$A:$O,11,FALSE)=0,"",VLOOKUP($A98,FUNNELDATA_SG!$A:$O,11,FALSE))</f>
        <v>44.32864</v>
      </c>
      <c r="L98" s="1">
        <f>IF(VLOOKUP($A98,FUNNELDATA_SG!$A:$O,12,FALSE)=0,"",VLOOKUP($A98,FUNNELDATA_SG!$A:$O,12,FALSE))</f>
        <v>45.396740000000001</v>
      </c>
      <c r="M98" s="1">
        <f>IF(VLOOKUP($A98,FUNNELDATA_SG!$A:$O,13,FALSE)=0,NA(),VLOOKUP($A98,FUNNELDATA_SG!$A:$O,13,FALSE))</f>
        <v>44.863120000000002</v>
      </c>
      <c r="N98" s="1" t="e">
        <f>IF(AND(F98&lt;&gt;"",F98=selection!$J$26),G98,NA())</f>
        <v>#N/A</v>
      </c>
      <c r="O98" s="1" t="e">
        <f>IF(AND(F98&lt;&gt;"",F98=selection!$J$26),H98,NA())</f>
        <v>#N/A</v>
      </c>
      <c r="P98" s="1">
        <f t="shared" si="1"/>
        <v>82823</v>
      </c>
    </row>
    <row r="99" spans="1:21" s="1" customFormat="1" x14ac:dyDescent="0.25">
      <c r="A99" s="1" t="str">
        <f t="shared" si="0"/>
        <v>All malignant (excl NMSC)31</v>
      </c>
      <c r="B99" s="1" t="s">
        <v>252</v>
      </c>
      <c r="C99" s="1" t="str">
        <f>selection!$B$33</f>
        <v>All malignant (excl NMSC)</v>
      </c>
      <c r="D99" s="1">
        <v>31</v>
      </c>
      <c r="E99" s="1" t="e">
        <f>IF(VLOOKUP($A99,FUNNELDATA_SG!$A:$O,5,FALSE)=0,NA(),VLOOKUP($A99,FUNNELDATA_SG!$A:$O,5,FALSE))</f>
        <v>#N/A</v>
      </c>
      <c r="F99" s="1" t="e">
        <f>IF(VLOOKUP($A99,FUNNELDATA_SG!$A:$O,6,FALSE)=0,NA(),VLOOKUP($A99,FUNNELDATA_SG!$A:$O,6,FALSE))</f>
        <v>#N/A</v>
      </c>
      <c r="G99" s="1">
        <f>IF(VLOOKUP($A99,FUNNELDATA_SG!$A:$O,7,FALSE)=0,"",VLOOKUP($A99,FUNNELDATA_SG!$A:$O,7,FALSE))</f>
        <v>88805</v>
      </c>
      <c r="H99" s="1" t="e">
        <f>IF(VLOOKUP($A99,FUNNELDATA_SG!$A:$O,8,FALSE)=0,NA(),VLOOKUP($A99,FUNNELDATA_SG!$A:$O,8,FALSE))</f>
        <v>#N/A</v>
      </c>
      <c r="I99" s="1">
        <f>IF(VLOOKUP($A99,FUNNELDATA_SG!$A:$O,9,FALSE)=0,"",VLOOKUP($A99,FUNNELDATA_SG!$A:$O,9,FALSE))</f>
        <v>44.535499999999999</v>
      </c>
      <c r="J99" s="1">
        <f>IF(VLOOKUP($A99,FUNNELDATA_SG!$A:$O,10,FALSE)=0,"",VLOOKUP($A99,FUNNELDATA_SG!$A:$O,10,FALSE))</f>
        <v>45.189720000000001</v>
      </c>
      <c r="K99" s="1">
        <f>IF(VLOOKUP($A99,FUNNELDATA_SG!$A:$O,11,FALSE)=0,"",VLOOKUP($A99,FUNNELDATA_SG!$A:$O,11,FALSE))</f>
        <v>44.346969999999999</v>
      </c>
      <c r="L99" s="1">
        <f>IF(VLOOKUP($A99,FUNNELDATA_SG!$A:$O,12,FALSE)=0,"",VLOOKUP($A99,FUNNELDATA_SG!$A:$O,12,FALSE))</f>
        <v>45.37847</v>
      </c>
      <c r="M99" s="1" t="e">
        <f>IF(VLOOKUP($A99,FUNNELDATA_SG!$A:$O,13,FALSE)=0,NA(),VLOOKUP($A99,FUNNELDATA_SG!$A:$O,13,FALSE))</f>
        <v>#N/A</v>
      </c>
      <c r="N99" s="1" t="e">
        <f>IF(AND(F99&lt;&gt;"",F99=selection!$J$26),G99,NA())</f>
        <v>#N/A</v>
      </c>
      <c r="O99" s="1" t="e">
        <f>IF(AND(F99&lt;&gt;"",F99=selection!$J$26),H99,NA())</f>
        <v>#N/A</v>
      </c>
      <c r="P99" s="1">
        <f t="shared" si="1"/>
        <v>88805</v>
      </c>
    </row>
    <row r="100" spans="1:21" s="1" customFormat="1" x14ac:dyDescent="0.25">
      <c r="A100" s="1" t="str">
        <f t="shared" si="0"/>
        <v/>
      </c>
      <c r="D100" s="2"/>
    </row>
    <row r="101" spans="1:21" s="1" customFormat="1" x14ac:dyDescent="0.25">
      <c r="B101" s="1" t="s">
        <v>248</v>
      </c>
      <c r="C101" s="1" t="s">
        <v>251</v>
      </c>
      <c r="D101" s="1" t="s">
        <v>257</v>
      </c>
      <c r="E101" s="1" t="s">
        <v>187</v>
      </c>
      <c r="F101" s="1" t="s">
        <v>246</v>
      </c>
      <c r="G101" s="1" t="s">
        <v>222</v>
      </c>
      <c r="H101" s="1" t="s">
        <v>236</v>
      </c>
      <c r="I101" s="1" t="s">
        <v>224</v>
      </c>
      <c r="J101" s="1" t="s">
        <v>225</v>
      </c>
      <c r="K101" s="1" t="s">
        <v>226</v>
      </c>
      <c r="L101" s="1" t="s">
        <v>227</v>
      </c>
      <c r="M101" s="1" t="s">
        <v>237</v>
      </c>
      <c r="N101" s="1" t="s">
        <v>254</v>
      </c>
      <c r="O101" s="1" t="s">
        <v>255</v>
      </c>
      <c r="P101" s="1" t="s">
        <v>261</v>
      </c>
      <c r="R101" s="81" t="s">
        <v>229</v>
      </c>
      <c r="S101" s="125" t="str">
        <f>CONCATENATE("Chemotherapy
Proportion of ",selection!$B$34," tumours diagnosed in 2013-2015 recorded to have been treated with chemotherapy, by Cancer Alliance")</f>
        <v>Chemotherapy
Proportion of All malignant (excl NMSC) tumours diagnosed in 2013-2015 recorded to have been treated with chemotherapy, by Cancer Alliance</v>
      </c>
    </row>
    <row r="102" spans="1:21" s="1" customFormat="1" x14ac:dyDescent="0.25">
      <c r="A102" s="1" t="str">
        <f t="shared" si="0"/>
        <v>All malignant (excl NMSC)1</v>
      </c>
      <c r="B102" s="1" t="s">
        <v>259</v>
      </c>
      <c r="C102" s="1" t="str">
        <f>selection!$B$33</f>
        <v>All malignant (excl NMSC)</v>
      </c>
      <c r="D102" s="1">
        <v>1</v>
      </c>
      <c r="E102" s="1" t="e">
        <f>IF(VLOOKUP($A102,FUNNELDATA_CT!$A:$O,5,FALSE)=0,NA(),VLOOKUP($A102,FUNNELDATA_CT!$A:$O,5,FALSE))</f>
        <v>#N/A</v>
      </c>
      <c r="F102" s="1" t="e">
        <f>IF(VLOOKUP($A102,FUNNELDATA_CT!$A:$O,6,FALSE)=0,NA(),VLOOKUP($A102,FUNNELDATA_CT!$A:$O,6,FALSE))</f>
        <v>#N/A</v>
      </c>
      <c r="G102" s="1">
        <f>IF(VLOOKUP($A102,FUNNELDATA_CT!$A:$O,7,FALSE)=0,"",VLOOKUP($A102,FUNNELDATA_CT!$A:$O,7,FALSE))</f>
        <v>20692</v>
      </c>
      <c r="H102" s="1" t="e">
        <f>IF(VLOOKUP($A102,FUNNELDATA_CT!$A:$O,8,FALSE)=0,NA(),VLOOKUP($A102,FUNNELDATA_CT!$A:$O,8,FALSE))</f>
        <v>#N/A</v>
      </c>
      <c r="I102" s="1">
        <f>IF(VLOOKUP($A102,FUNNELDATA_CT!$A:$O,9,FALSE)=0,"",VLOOKUP($A102,FUNNELDATA_CT!$A:$O,9,FALSE))</f>
        <v>27.923639999999999</v>
      </c>
      <c r="J102" s="1">
        <f>IF(VLOOKUP($A102,FUNNELDATA_CT!$A:$O,10,FALSE)=0,"",VLOOKUP($A102,FUNNELDATA_CT!$A:$O,10,FALSE))</f>
        <v>29.154299999999999</v>
      </c>
      <c r="K102" s="1">
        <f>IF(VLOOKUP($A102,FUNNELDATA_CT!$A:$O,11,FALSE)=0,"",VLOOKUP($A102,FUNNELDATA_CT!$A:$O,11,FALSE))</f>
        <v>27.570799999999998</v>
      </c>
      <c r="L102" s="1">
        <f>IF(VLOOKUP($A102,FUNNELDATA_CT!$A:$O,12,FALSE)=0,"",VLOOKUP($A102,FUNNELDATA_CT!$A:$O,12,FALSE))</f>
        <v>29.511099999999999</v>
      </c>
      <c r="M102" s="1" t="e">
        <f>IF(VLOOKUP($A102,FUNNELDATA_CT!$A:$O,13,FALSE)=0,NA(),VLOOKUP($A102,FUNNELDATA_CT!$A:$O,13,FALSE))</f>
        <v>#N/A</v>
      </c>
      <c r="N102" s="1" t="e">
        <f>IF(AND(F102&lt;&gt;"",F102=selection!$J$26),G102,NA())</f>
        <v>#N/A</v>
      </c>
      <c r="O102" s="1" t="e">
        <f>IF(AND(F102&lt;&gt;"",F102=selection!$J$26),H102,NA())</f>
        <v>#N/A</v>
      </c>
      <c r="P102" s="1">
        <f>IF(ISNUMBER(G102),G102,"")</f>
        <v>20692</v>
      </c>
      <c r="R102" s="81" t="s">
        <v>230</v>
      </c>
      <c r="S102" s="125" t="str">
        <f>CONCATENATE("Total count of ",selection!$B$34," tumours in Alliance")</f>
        <v>Total count of All malignant (excl NMSC) tumours in Alliance</v>
      </c>
    </row>
    <row r="103" spans="1:21" s="1" customFormat="1" x14ac:dyDescent="0.25">
      <c r="A103" s="1" t="str">
        <f t="shared" si="0"/>
        <v>All malignant (excl NMSC)2</v>
      </c>
      <c r="B103" s="1" t="s">
        <v>259</v>
      </c>
      <c r="C103" s="1" t="str">
        <f>selection!$B$33</f>
        <v>All malignant (excl NMSC)</v>
      </c>
      <c r="D103" s="1">
        <v>2</v>
      </c>
      <c r="E103" s="1" t="str">
        <f>IF(VLOOKUP($A103,FUNNELDATA_CT!$A:$O,5,FALSE)=0,NA(),VLOOKUP($A103,FUNNELDATA_CT!$A:$O,5,FALSE))</f>
        <v>E56000010</v>
      </c>
      <c r="F103" s="1" t="str">
        <f>IF(VLOOKUP($A103,FUNNELDATA_CT!$A:$O,6,FALSE)=0,NA(),VLOOKUP($A103,FUNNELDATA_CT!$A:$O,6,FALSE))</f>
        <v>South East London</v>
      </c>
      <c r="G103" s="1">
        <f>IF(VLOOKUP($A103,FUNNELDATA_CT!$A:$O,7,FALSE)=0,"",VLOOKUP($A103,FUNNELDATA_CT!$A:$O,7,FALSE))</f>
        <v>21554</v>
      </c>
      <c r="H103" s="1">
        <f>IF(VLOOKUP($A103,FUNNELDATA_CT!$A:$O,8,FALSE)=0,NA(),VLOOKUP($A103,FUNNELDATA_CT!$A:$O,8,FALSE))</f>
        <v>32.114690000000003</v>
      </c>
      <c r="I103" s="1">
        <f>IF(VLOOKUP($A103,FUNNELDATA_CT!$A:$O,9,FALSE)=0,"",VLOOKUP($A103,FUNNELDATA_CT!$A:$O,9,FALSE))</f>
        <v>27.936119999999999</v>
      </c>
      <c r="J103" s="1">
        <f>IF(VLOOKUP($A103,FUNNELDATA_CT!$A:$O,10,FALSE)=0,"",VLOOKUP($A103,FUNNELDATA_CT!$A:$O,10,FALSE))</f>
        <v>29.141929999999999</v>
      </c>
      <c r="K103" s="1">
        <f>IF(VLOOKUP($A103,FUNNELDATA_CT!$A:$O,11,FALSE)=0,"",VLOOKUP($A103,FUNNELDATA_CT!$A:$O,11,FALSE))</f>
        <v>27.59036</v>
      </c>
      <c r="L103" s="1">
        <f>IF(VLOOKUP($A103,FUNNELDATA_CT!$A:$O,12,FALSE)=0,"",VLOOKUP($A103,FUNNELDATA_CT!$A:$O,12,FALSE))</f>
        <v>29.491479999999999</v>
      </c>
      <c r="M103" s="1">
        <f>IF(VLOOKUP($A103,FUNNELDATA_CT!$A:$O,13,FALSE)=0,NA(),VLOOKUP($A103,FUNNELDATA_CT!$A:$O,13,FALSE))</f>
        <v>28.540400000000002</v>
      </c>
      <c r="N103" s="1" t="e">
        <f>IF(AND(F103&lt;&gt;"",F103=selection!$J$26),G103,NA())</f>
        <v>#N/A</v>
      </c>
      <c r="O103" s="1" t="e">
        <f>IF(AND(F103&lt;&gt;"",F103=selection!$J$26),H103,NA())</f>
        <v>#N/A</v>
      </c>
      <c r="P103" s="1">
        <f t="shared" ref="P103:P132" si="2">IF(ISNUMBER(G103),G103,"")</f>
        <v>21554</v>
      </c>
      <c r="R103" s="81" t="s">
        <v>231</v>
      </c>
      <c r="S103" s="125" t="s">
        <v>232</v>
      </c>
    </row>
    <row r="104" spans="1:21" s="1" customFormat="1" x14ac:dyDescent="0.25">
      <c r="A104" s="1" t="str">
        <f t="shared" si="0"/>
        <v>All malignant (excl NMSC)3</v>
      </c>
      <c r="B104" s="1" t="s">
        <v>259</v>
      </c>
      <c r="C104" s="1" t="str">
        <f>selection!$B$33</f>
        <v>All malignant (excl NMSC)</v>
      </c>
      <c r="D104" s="1">
        <v>3</v>
      </c>
      <c r="E104" s="1" t="str">
        <f>IF(VLOOKUP($A104,FUNNELDATA_CT!$A:$O,5,FALSE)=0,NA(),VLOOKUP($A104,FUNNELDATA_CT!$A:$O,5,FALSE))</f>
        <v>E56000004</v>
      </c>
      <c r="F104" s="1" t="str">
        <f>IF(VLOOKUP($A104,FUNNELDATA_CT!$A:$O,6,FALSE)=0,NA(),VLOOKUP($A104,FUNNELDATA_CT!$A:$O,6,FALSE))</f>
        <v>Humber, Coast &amp; Vale</v>
      </c>
      <c r="G104" s="1">
        <f>IF(VLOOKUP($A104,FUNNELDATA_CT!$A:$O,7,FALSE)=0,"",VLOOKUP($A104,FUNNELDATA_CT!$A:$O,7,FALSE))</f>
        <v>25105</v>
      </c>
      <c r="H104" s="1">
        <f>IF(VLOOKUP($A104,FUNNELDATA_CT!$A:$O,8,FALSE)=0,NA(),VLOOKUP($A104,FUNNELDATA_CT!$A:$O,8,FALSE))</f>
        <v>29.376619999999999</v>
      </c>
      <c r="I104" s="1">
        <f>IF(VLOOKUP($A104,FUNNELDATA_CT!$A:$O,9,FALSE)=0,"",VLOOKUP($A104,FUNNELDATA_CT!$A:$O,9,FALSE))</f>
        <v>27.98058</v>
      </c>
      <c r="J104" s="1">
        <f>IF(VLOOKUP($A104,FUNNELDATA_CT!$A:$O,10,FALSE)=0,"",VLOOKUP($A104,FUNNELDATA_CT!$A:$O,10,FALSE))</f>
        <v>29.097850000000001</v>
      </c>
      <c r="K104" s="1">
        <f>IF(VLOOKUP($A104,FUNNELDATA_CT!$A:$O,11,FALSE)=0,"",VLOOKUP($A104,FUNNELDATA_CT!$A:$O,11,FALSE))</f>
        <v>27.660080000000001</v>
      </c>
      <c r="L104" s="1">
        <f>IF(VLOOKUP($A104,FUNNELDATA_CT!$A:$O,12,FALSE)=0,"",VLOOKUP($A104,FUNNELDATA_CT!$A:$O,12,FALSE))</f>
        <v>29.421620000000001</v>
      </c>
      <c r="M104" s="1">
        <f>IF(VLOOKUP($A104,FUNNELDATA_CT!$A:$O,13,FALSE)=0,NA(),VLOOKUP($A104,FUNNELDATA_CT!$A:$O,13,FALSE))</f>
        <v>28.540400000000002</v>
      </c>
      <c r="N104" s="1" t="e">
        <f>IF(AND(F104&lt;&gt;"",F104=selection!$J$26),G104,NA())</f>
        <v>#N/A</v>
      </c>
      <c r="O104" s="1" t="e">
        <f>IF(AND(F104&lt;&gt;"",F104=selection!$J$26),H104,NA())</f>
        <v>#N/A</v>
      </c>
      <c r="P104" s="1">
        <f t="shared" si="2"/>
        <v>25105</v>
      </c>
      <c r="R104" s="81" t="s">
        <v>233</v>
      </c>
      <c r="S104" s="125" t="s">
        <v>240</v>
      </c>
      <c r="U104" s="1" t="s">
        <v>234</v>
      </c>
    </row>
    <row r="105" spans="1:21" s="1" customFormat="1" x14ac:dyDescent="0.25">
      <c r="A105" s="1" t="str">
        <f t="shared" si="0"/>
        <v>All malignant (excl NMSC)4</v>
      </c>
      <c r="B105" s="1" t="s">
        <v>259</v>
      </c>
      <c r="C105" s="1" t="str">
        <f>selection!$B$33</f>
        <v>All malignant (excl NMSC)</v>
      </c>
      <c r="D105" s="1">
        <v>4</v>
      </c>
      <c r="E105" s="1" t="e">
        <f>IF(VLOOKUP($A105,FUNNELDATA_CT!$A:$O,5,FALSE)=0,NA(),VLOOKUP($A105,FUNNELDATA_CT!$A:$O,5,FALSE))</f>
        <v>#N/A</v>
      </c>
      <c r="F105" s="1" t="e">
        <f>IF(VLOOKUP($A105,FUNNELDATA_CT!$A:$O,6,FALSE)=0,NA(),VLOOKUP($A105,FUNNELDATA_CT!$A:$O,6,FALSE))</f>
        <v>#N/A</v>
      </c>
      <c r="G105" s="1">
        <f>IF(VLOOKUP($A105,FUNNELDATA_CT!$A:$O,7,FALSE)=0,"",VLOOKUP($A105,FUNNELDATA_CT!$A:$O,7,FALSE))</f>
        <v>29312</v>
      </c>
      <c r="H105" s="1" t="e">
        <f>IF(VLOOKUP($A105,FUNNELDATA_CT!$A:$O,8,FALSE)=0,NA(),VLOOKUP($A105,FUNNELDATA_CT!$A:$O,8,FALSE))</f>
        <v>#N/A</v>
      </c>
      <c r="I105" s="1">
        <f>IF(VLOOKUP($A105,FUNNELDATA_CT!$A:$O,9,FALSE)=0,"",VLOOKUP($A105,FUNNELDATA_CT!$A:$O,9,FALSE))</f>
        <v>28.022400000000001</v>
      </c>
      <c r="J105" s="1">
        <f>IF(VLOOKUP($A105,FUNNELDATA_CT!$A:$O,10,FALSE)=0,"",VLOOKUP($A105,FUNNELDATA_CT!$A:$O,10,FALSE))</f>
        <v>29.056380000000001</v>
      </c>
      <c r="K105" s="1">
        <f>IF(VLOOKUP($A105,FUNNELDATA_CT!$A:$O,11,FALSE)=0,"",VLOOKUP($A105,FUNNELDATA_CT!$A:$O,11,FALSE))</f>
        <v>27.725670000000001</v>
      </c>
      <c r="L105" s="1">
        <f>IF(VLOOKUP($A105,FUNNELDATA_CT!$A:$O,12,FALSE)=0,"",VLOOKUP($A105,FUNNELDATA_CT!$A:$O,12,FALSE))</f>
        <v>29.355899999999998</v>
      </c>
      <c r="M105" s="1" t="e">
        <f>IF(VLOOKUP($A105,FUNNELDATA_CT!$A:$O,13,FALSE)=0,NA(),VLOOKUP($A105,FUNNELDATA_CT!$A:$O,13,FALSE))</f>
        <v>#N/A</v>
      </c>
      <c r="N105" s="1" t="e">
        <f>IF(AND(F105&lt;&gt;"",F105=selection!$J$26),G105,NA())</f>
        <v>#N/A</v>
      </c>
      <c r="O105" s="1" t="e">
        <f>IF(AND(F105&lt;&gt;"",F105=selection!$J$26),H105,NA())</f>
        <v>#N/A</v>
      </c>
      <c r="P105" s="1">
        <f t="shared" si="2"/>
        <v>29312</v>
      </c>
      <c r="R105" s="81" t="s">
        <v>235</v>
      </c>
      <c r="S105" s="126">
        <f>AVERAGEIF(M102:M132,"&lt;&gt;#N/A",M102:M132)</f>
        <v>28.540399999999988</v>
      </c>
      <c r="T105" s="127">
        <f>S105</f>
        <v>28.540399999999988</v>
      </c>
      <c r="U105" s="1">
        <f>AVERAGEIF(H102:H132,"&lt;&gt;#N/A",H102:H132)</f>
        <v>28.758171052631582</v>
      </c>
    </row>
    <row r="106" spans="1:21" s="1" customFormat="1" x14ac:dyDescent="0.25">
      <c r="A106" s="1" t="str">
        <f t="shared" si="0"/>
        <v>All malignant (excl NMSC)5</v>
      </c>
      <c r="B106" s="1" t="s">
        <v>259</v>
      </c>
      <c r="C106" s="1" t="str">
        <f>selection!$B$33</f>
        <v>All malignant (excl NMSC)</v>
      </c>
      <c r="D106" s="1">
        <v>5</v>
      </c>
      <c r="E106" s="1" t="str">
        <f>IF(VLOOKUP($A106,FUNNELDATA_CT!$A:$O,5,FALSE)=0,NA(),VLOOKUP($A106,FUNNELDATA_CT!$A:$O,5,FALSE))</f>
        <v>E56000018</v>
      </c>
      <c r="F106" s="1" t="str">
        <f>IF(VLOOKUP($A106,FUNNELDATA_CT!$A:$O,6,FALSE)=0,NA(),VLOOKUP($A106,FUNNELDATA_CT!$A:$O,6,FALSE))</f>
        <v>Lancashire &amp; South Cumbria</v>
      </c>
      <c r="G106" s="1">
        <f>IF(VLOOKUP($A106,FUNNELDATA_CT!$A:$O,7,FALSE)=0,"",VLOOKUP($A106,FUNNELDATA_CT!$A:$O,7,FALSE))</f>
        <v>30515</v>
      </c>
      <c r="H106" s="1">
        <f>IF(VLOOKUP($A106,FUNNELDATA_CT!$A:$O,8,FALSE)=0,NA(),VLOOKUP($A106,FUNNELDATA_CT!$A:$O,8,FALSE))</f>
        <v>29.9787</v>
      </c>
      <c r="I106" s="1">
        <f>IF(VLOOKUP($A106,FUNNELDATA_CT!$A:$O,9,FALSE)=0,"",VLOOKUP($A106,FUNNELDATA_CT!$A:$O,9,FALSE))</f>
        <v>28.032730000000001</v>
      </c>
      <c r="J106" s="1">
        <f>IF(VLOOKUP($A106,FUNNELDATA_CT!$A:$O,10,FALSE)=0,"",VLOOKUP($A106,FUNNELDATA_CT!$A:$O,10,FALSE))</f>
        <v>29.046130000000002</v>
      </c>
      <c r="K106" s="1">
        <f>IF(VLOOKUP($A106,FUNNELDATA_CT!$A:$O,11,FALSE)=0,"",VLOOKUP($A106,FUNNELDATA_CT!$A:$O,11,FALSE))</f>
        <v>27.741869999999999</v>
      </c>
      <c r="L106" s="1">
        <f>IF(VLOOKUP($A106,FUNNELDATA_CT!$A:$O,12,FALSE)=0,"",VLOOKUP($A106,FUNNELDATA_CT!$A:$O,12,FALSE))</f>
        <v>29.339649999999999</v>
      </c>
      <c r="M106" s="1">
        <f>IF(VLOOKUP($A106,FUNNELDATA_CT!$A:$O,13,FALSE)=0,NA(),VLOOKUP($A106,FUNNELDATA_CT!$A:$O,13,FALSE))</f>
        <v>28.540400000000002</v>
      </c>
      <c r="N106" s="1" t="e">
        <f>IF(AND(F106&lt;&gt;"",F106=selection!$J$26),G106,NA())</f>
        <v>#N/A</v>
      </c>
      <c r="O106" s="1" t="e">
        <f>IF(AND(F106&lt;&gt;"",F106=selection!$J$26),H106,NA())</f>
        <v>#N/A</v>
      </c>
      <c r="P106" s="1">
        <f t="shared" si="2"/>
        <v>30515</v>
      </c>
      <c r="S106" s="128">
        <f>MIN(P102:P132)</f>
        <v>20692</v>
      </c>
      <c r="T106" s="128">
        <f>MAX(P102:P132)</f>
        <v>115512</v>
      </c>
    </row>
    <row r="107" spans="1:21" s="1" customFormat="1" x14ac:dyDescent="0.25">
      <c r="A107" s="1" t="str">
        <f t="shared" si="0"/>
        <v>All malignant (excl NMSC)6</v>
      </c>
      <c r="B107" s="1" t="s">
        <v>259</v>
      </c>
      <c r="C107" s="1" t="str">
        <f>selection!$B$33</f>
        <v>All malignant (excl NMSC)</v>
      </c>
      <c r="D107" s="1">
        <v>6</v>
      </c>
      <c r="E107" s="1" t="str">
        <f>IF(VLOOKUP($A107,FUNNELDATA_CT!$A:$O,5,FALSE)=0,NA(),VLOOKUP($A107,FUNNELDATA_CT!$A:$O,5,FALSE))</f>
        <v>E56000011</v>
      </c>
      <c r="F107" s="1" t="str">
        <f>IF(VLOOKUP($A107,FUNNELDATA_CT!$A:$O,6,FALSE)=0,NA(),VLOOKUP($A107,FUNNELDATA_CT!$A:$O,6,FALSE))</f>
        <v>Kent &amp; Medway</v>
      </c>
      <c r="G107" s="1">
        <f>IF(VLOOKUP($A107,FUNNELDATA_CT!$A:$O,7,FALSE)=0,"",VLOOKUP($A107,FUNNELDATA_CT!$A:$O,7,FALSE))</f>
        <v>31946</v>
      </c>
      <c r="H107" s="1">
        <f>IF(VLOOKUP($A107,FUNNELDATA_CT!$A:$O,8,FALSE)=0,NA(),VLOOKUP($A107,FUNNELDATA_CT!$A:$O,8,FALSE))</f>
        <v>28.260190000000001</v>
      </c>
      <c r="I107" s="1">
        <f>IF(VLOOKUP($A107,FUNNELDATA_CT!$A:$O,9,FALSE)=0,"",VLOOKUP($A107,FUNNELDATA_CT!$A:$O,9,FALSE))</f>
        <v>28.044250000000002</v>
      </c>
      <c r="J107" s="1">
        <f>IF(VLOOKUP($A107,FUNNELDATA_CT!$A:$O,10,FALSE)=0,"",VLOOKUP($A107,FUNNELDATA_CT!$A:$O,10,FALSE))</f>
        <v>29.034700000000001</v>
      </c>
      <c r="K107" s="1">
        <f>IF(VLOOKUP($A107,FUNNELDATA_CT!$A:$O,11,FALSE)=0,"",VLOOKUP($A107,FUNNELDATA_CT!$A:$O,11,FALSE))</f>
        <v>27.75995</v>
      </c>
      <c r="L107" s="1">
        <f>IF(VLOOKUP($A107,FUNNELDATA_CT!$A:$O,12,FALSE)=0,"",VLOOKUP($A107,FUNNELDATA_CT!$A:$O,12,FALSE))</f>
        <v>29.321539999999999</v>
      </c>
      <c r="M107" s="1">
        <f>IF(VLOOKUP($A107,FUNNELDATA_CT!$A:$O,13,FALSE)=0,NA(),VLOOKUP($A107,FUNNELDATA_CT!$A:$O,13,FALSE))</f>
        <v>28.540400000000002</v>
      </c>
      <c r="N107" s="1" t="e">
        <f>IF(AND(F107&lt;&gt;"",F107=selection!$J$26),G107,NA())</f>
        <v>#N/A</v>
      </c>
      <c r="O107" s="1" t="e">
        <f>IF(AND(F107&lt;&gt;"",F107=selection!$J$26),H107,NA())</f>
        <v>#N/A</v>
      </c>
      <c r="P107" s="1">
        <f t="shared" si="2"/>
        <v>31946</v>
      </c>
      <c r="R107" s="81" t="s">
        <v>241</v>
      </c>
      <c r="S107" s="1" t="str">
        <f>selection!$J$26</f>
        <v>Cheshire &amp; Merseyside</v>
      </c>
    </row>
    <row r="108" spans="1:21" s="1" customFormat="1" x14ac:dyDescent="0.25">
      <c r="A108" s="1" t="str">
        <f t="shared" si="0"/>
        <v>All malignant (excl NMSC)7</v>
      </c>
      <c r="B108" s="1" t="s">
        <v>259</v>
      </c>
      <c r="C108" s="1" t="str">
        <f>selection!$B$33</f>
        <v>All malignant (excl NMSC)</v>
      </c>
      <c r="D108" s="1">
        <v>7</v>
      </c>
      <c r="E108" s="1" t="str">
        <f>IF(VLOOKUP($A108,FUNNELDATA_CT!$A:$O,5,FALSE)=0,NA(),VLOOKUP($A108,FUNNELDATA_CT!$A:$O,5,FALSE))</f>
        <v>E56000006</v>
      </c>
      <c r="F108" s="1" t="str">
        <f>IF(VLOOKUP($A108,FUNNELDATA_CT!$A:$O,6,FALSE)=0,NA(),VLOOKUP($A108,FUNNELDATA_CT!$A:$O,6,FALSE))</f>
        <v>S. Yorkshire, Bassetlaw, N. Derbyshire &amp; Hardwick</v>
      </c>
      <c r="G108" s="1">
        <f>IF(VLOOKUP($A108,FUNNELDATA_CT!$A:$O,7,FALSE)=0,"",VLOOKUP($A108,FUNNELDATA_CT!$A:$O,7,FALSE))</f>
        <v>33301</v>
      </c>
      <c r="H108" s="1">
        <f>IF(VLOOKUP($A108,FUNNELDATA_CT!$A:$O,8,FALSE)=0,NA(),VLOOKUP($A108,FUNNELDATA_CT!$A:$O,8,FALSE))</f>
        <v>26.470680000000002</v>
      </c>
      <c r="I108" s="1">
        <f>IF(VLOOKUP($A108,FUNNELDATA_CT!$A:$O,9,FALSE)=0,"",VLOOKUP($A108,FUNNELDATA_CT!$A:$O,9,FALSE))</f>
        <v>28.054459999999999</v>
      </c>
      <c r="J108" s="1">
        <f>IF(VLOOKUP($A108,FUNNELDATA_CT!$A:$O,10,FALSE)=0,"",VLOOKUP($A108,FUNNELDATA_CT!$A:$O,10,FALSE))</f>
        <v>29.024560000000001</v>
      </c>
      <c r="K108" s="1">
        <f>IF(VLOOKUP($A108,FUNNELDATA_CT!$A:$O,11,FALSE)=0,"",VLOOKUP($A108,FUNNELDATA_CT!$A:$O,11,FALSE))</f>
        <v>27.77599</v>
      </c>
      <c r="L108" s="1">
        <f>IF(VLOOKUP($A108,FUNNELDATA_CT!$A:$O,12,FALSE)=0,"",VLOOKUP($A108,FUNNELDATA_CT!$A:$O,12,FALSE))</f>
        <v>29.30547</v>
      </c>
      <c r="M108" s="1">
        <f>IF(VLOOKUP($A108,FUNNELDATA_CT!$A:$O,13,FALSE)=0,NA(),VLOOKUP($A108,FUNNELDATA_CT!$A:$O,13,FALSE))</f>
        <v>28.540400000000002</v>
      </c>
      <c r="N108" s="1" t="e">
        <f>IF(AND(F108&lt;&gt;"",F108=selection!$J$26),G108,NA())</f>
        <v>#N/A</v>
      </c>
      <c r="O108" s="1" t="e">
        <f>IF(AND(F108&lt;&gt;"",F108=selection!$J$26),H108,NA())</f>
        <v>#N/A</v>
      </c>
      <c r="P108" s="1">
        <f t="shared" si="2"/>
        <v>33301</v>
      </c>
    </row>
    <row r="109" spans="1:21" s="1" customFormat="1" x14ac:dyDescent="0.25">
      <c r="A109" s="1" t="str">
        <f t="shared" si="0"/>
        <v>All malignant (excl NMSC)8</v>
      </c>
      <c r="B109" s="1" t="s">
        <v>259</v>
      </c>
      <c r="C109" s="1" t="str">
        <f>selection!$B$33</f>
        <v>All malignant (excl NMSC)</v>
      </c>
      <c r="D109" s="1">
        <v>8</v>
      </c>
      <c r="E109" s="1" t="str">
        <f>IF(VLOOKUP($A109,FUNNELDATA_CT!$A:$O,5,FALSE)=0,NA(),VLOOKUP($A109,FUNNELDATA_CT!$A:$O,5,FALSE))</f>
        <v>E56000013</v>
      </c>
      <c r="F109" s="1" t="str">
        <f>IF(VLOOKUP($A109,FUNNELDATA_CT!$A:$O,6,FALSE)=0,NA(),VLOOKUP($A109,FUNNELDATA_CT!$A:$O,6,FALSE))</f>
        <v>Thames Valley</v>
      </c>
      <c r="G109" s="1">
        <f>IF(VLOOKUP($A109,FUNNELDATA_CT!$A:$O,7,FALSE)=0,"",VLOOKUP($A109,FUNNELDATA_CT!$A:$O,7,FALSE))</f>
        <v>35107</v>
      </c>
      <c r="H109" s="1">
        <f>IF(VLOOKUP($A109,FUNNELDATA_CT!$A:$O,8,FALSE)=0,NA(),VLOOKUP($A109,FUNNELDATA_CT!$A:$O,8,FALSE))</f>
        <v>28.396049999999999</v>
      </c>
      <c r="I109" s="1">
        <f>IF(VLOOKUP($A109,FUNNELDATA_CT!$A:$O,9,FALSE)=0,"",VLOOKUP($A109,FUNNELDATA_CT!$A:$O,9,FALSE))</f>
        <v>28.067150000000002</v>
      </c>
      <c r="J109" s="1">
        <f>IF(VLOOKUP($A109,FUNNELDATA_CT!$A:$O,10,FALSE)=0,"",VLOOKUP($A109,FUNNELDATA_CT!$A:$O,10,FALSE))</f>
        <v>29.011959999999998</v>
      </c>
      <c r="K109" s="1">
        <f>IF(VLOOKUP($A109,FUNNELDATA_CT!$A:$O,11,FALSE)=0,"",VLOOKUP($A109,FUNNELDATA_CT!$A:$O,11,FALSE))</f>
        <v>27.7959</v>
      </c>
      <c r="L109" s="1">
        <f>IF(VLOOKUP($A109,FUNNELDATA_CT!$A:$O,12,FALSE)=0,"",VLOOKUP($A109,FUNNELDATA_CT!$A:$O,12,FALSE))</f>
        <v>29.285540000000001</v>
      </c>
      <c r="M109" s="1">
        <f>IF(VLOOKUP($A109,FUNNELDATA_CT!$A:$O,13,FALSE)=0,NA(),VLOOKUP($A109,FUNNELDATA_CT!$A:$O,13,FALSE))</f>
        <v>28.540400000000002</v>
      </c>
      <c r="N109" s="1" t="e">
        <f>IF(AND(F109&lt;&gt;"",F109=selection!$J$26),G109,NA())</f>
        <v>#N/A</v>
      </c>
      <c r="O109" s="1" t="e">
        <f>IF(AND(F109&lt;&gt;"",F109=selection!$J$26),H109,NA())</f>
        <v>#N/A</v>
      </c>
      <c r="P109" s="1">
        <f t="shared" si="2"/>
        <v>35107</v>
      </c>
    </row>
    <row r="110" spans="1:21" s="1" customFormat="1" x14ac:dyDescent="0.25">
      <c r="A110" s="1" t="str">
        <f t="shared" si="0"/>
        <v>All malignant (excl NMSC)9</v>
      </c>
      <c r="B110" s="1" t="s">
        <v>259</v>
      </c>
      <c r="C110" s="1" t="str">
        <f>selection!$B$33</f>
        <v>All malignant (excl NMSC)</v>
      </c>
      <c r="D110" s="1">
        <v>9</v>
      </c>
      <c r="E110" s="1" t="str">
        <f>IF(VLOOKUP($A110,FUNNELDATA_CT!$A:$O,5,FALSE)=0,NA(),VLOOKUP($A110,FUNNELDATA_CT!$A:$O,5,FALSE))</f>
        <v>E56000014</v>
      </c>
      <c r="F110" s="1" t="str">
        <f>IF(VLOOKUP($A110,FUNNELDATA_CT!$A:$O,6,FALSE)=0,NA(),VLOOKUP($A110,FUNNELDATA_CT!$A:$O,6,FALSE))</f>
        <v>Peninsula</v>
      </c>
      <c r="G110" s="1">
        <f>IF(VLOOKUP($A110,FUNNELDATA_CT!$A:$O,7,FALSE)=0,"",VLOOKUP($A110,FUNNELDATA_CT!$A:$O,7,FALSE))</f>
        <v>35612</v>
      </c>
      <c r="H110" s="1">
        <f>IF(VLOOKUP($A110,FUNNELDATA_CT!$A:$O,8,FALSE)=0,NA(),VLOOKUP($A110,FUNNELDATA_CT!$A:$O,8,FALSE))</f>
        <v>27.8979</v>
      </c>
      <c r="I110" s="1">
        <f>IF(VLOOKUP($A110,FUNNELDATA_CT!$A:$O,9,FALSE)=0,"",VLOOKUP($A110,FUNNELDATA_CT!$A:$O,9,FALSE))</f>
        <v>28.070519999999998</v>
      </c>
      <c r="J110" s="1">
        <f>IF(VLOOKUP($A110,FUNNELDATA_CT!$A:$O,10,FALSE)=0,"",VLOOKUP($A110,FUNNELDATA_CT!$A:$O,10,FALSE))</f>
        <v>29.008610000000001</v>
      </c>
      <c r="K110" s="1">
        <f>IF(VLOOKUP($A110,FUNNELDATA_CT!$A:$O,11,FALSE)=0,"",VLOOKUP($A110,FUNNELDATA_CT!$A:$O,11,FALSE))</f>
        <v>27.801189999999998</v>
      </c>
      <c r="L110" s="1">
        <f>IF(VLOOKUP($A110,FUNNELDATA_CT!$A:$O,12,FALSE)=0,"",VLOOKUP($A110,FUNNELDATA_CT!$A:$O,12,FALSE))</f>
        <v>29.28023</v>
      </c>
      <c r="M110" s="1">
        <f>IF(VLOOKUP($A110,FUNNELDATA_CT!$A:$O,13,FALSE)=0,NA(),VLOOKUP($A110,FUNNELDATA_CT!$A:$O,13,FALSE))</f>
        <v>28.540400000000002</v>
      </c>
      <c r="N110" s="1" t="e">
        <f>IF(AND(F110&lt;&gt;"",F110=selection!$J$26),G110,NA())</f>
        <v>#N/A</v>
      </c>
      <c r="O110" s="1" t="e">
        <f>IF(AND(F110&lt;&gt;"",F110=selection!$J$26),H110,NA())</f>
        <v>#N/A</v>
      </c>
      <c r="P110" s="1">
        <f t="shared" si="2"/>
        <v>35612</v>
      </c>
    </row>
    <row r="111" spans="1:21" s="1" customFormat="1" x14ac:dyDescent="0.25">
      <c r="A111" s="1" t="str">
        <f t="shared" si="0"/>
        <v>All malignant (excl NMSC)10</v>
      </c>
      <c r="B111" s="1" t="s">
        <v>259</v>
      </c>
      <c r="C111" s="1" t="str">
        <f>selection!$B$33</f>
        <v>All malignant (excl NMSC)</v>
      </c>
      <c r="D111" s="1">
        <v>10</v>
      </c>
      <c r="E111" s="1" t="str">
        <f>IF(VLOOKUP($A111,FUNNELDATA_CT!$A:$O,5,FALSE)=0,NA(),VLOOKUP($A111,FUNNELDATA_CT!$A:$O,5,FALSE))</f>
        <v>E57000002</v>
      </c>
      <c r="F111" s="1" t="str">
        <f>IF(VLOOKUP($A111,FUNNELDATA_CT!$A:$O,6,FALSE)=0,NA(),VLOOKUP($A111,FUNNELDATA_CT!$A:$O,6,FALSE))</f>
        <v>North Central &amp; North East London</v>
      </c>
      <c r="G111" s="1">
        <f>IF(VLOOKUP($A111,FUNNELDATA_CT!$A:$O,7,FALSE)=0,"",VLOOKUP($A111,FUNNELDATA_CT!$A:$O,7,FALSE))</f>
        <v>36614</v>
      </c>
      <c r="H111" s="1">
        <f>IF(VLOOKUP($A111,FUNNELDATA_CT!$A:$O,8,FALSE)=0,NA(),VLOOKUP($A111,FUNNELDATA_CT!$A:$O,8,FALSE))</f>
        <v>32.097009999999997</v>
      </c>
      <c r="I111" s="1">
        <f>IF(VLOOKUP($A111,FUNNELDATA_CT!$A:$O,9,FALSE)=0,"",VLOOKUP($A111,FUNNELDATA_CT!$A:$O,9,FALSE))</f>
        <v>28.077010000000001</v>
      </c>
      <c r="J111" s="1">
        <f>IF(VLOOKUP($A111,FUNNELDATA_CT!$A:$O,10,FALSE)=0,"",VLOOKUP($A111,FUNNELDATA_CT!$A:$O,10,FALSE))</f>
        <v>29.00217</v>
      </c>
      <c r="K111" s="1">
        <f>IF(VLOOKUP($A111,FUNNELDATA_CT!$A:$O,11,FALSE)=0,"",VLOOKUP($A111,FUNNELDATA_CT!$A:$O,11,FALSE))</f>
        <v>27.81138</v>
      </c>
      <c r="L111" s="1">
        <f>IF(VLOOKUP($A111,FUNNELDATA_CT!$A:$O,12,FALSE)=0,"",VLOOKUP($A111,FUNNELDATA_CT!$A:$O,12,FALSE))</f>
        <v>29.270029999999998</v>
      </c>
      <c r="M111" s="1">
        <f>IF(VLOOKUP($A111,FUNNELDATA_CT!$A:$O,13,FALSE)=0,NA(),VLOOKUP($A111,FUNNELDATA_CT!$A:$O,13,FALSE))</f>
        <v>28.540400000000002</v>
      </c>
      <c r="N111" s="1" t="e">
        <f>IF(AND(F111&lt;&gt;"",F111=selection!$J$26),G111,NA())</f>
        <v>#N/A</v>
      </c>
      <c r="O111" s="1" t="e">
        <f>IF(AND(F111&lt;&gt;"",F111=selection!$J$26),H111,NA())</f>
        <v>#N/A</v>
      </c>
      <c r="P111" s="1">
        <f t="shared" si="2"/>
        <v>36614</v>
      </c>
    </row>
    <row r="112" spans="1:21" s="1" customFormat="1" x14ac:dyDescent="0.25">
      <c r="A112" s="1" t="str">
        <f t="shared" si="0"/>
        <v>All malignant (excl NMSC)11</v>
      </c>
      <c r="B112" s="1" t="s">
        <v>259</v>
      </c>
      <c r="C112" s="1" t="str">
        <f>selection!$B$33</f>
        <v>All malignant (excl NMSC)</v>
      </c>
      <c r="D112" s="1">
        <v>11</v>
      </c>
      <c r="E112" s="1" t="e">
        <f>IF(VLOOKUP($A112,FUNNELDATA_CT!$A:$O,5,FALSE)=0,NA(),VLOOKUP($A112,FUNNELDATA_CT!$A:$O,5,FALSE))</f>
        <v>#N/A</v>
      </c>
      <c r="F112" s="1" t="e">
        <f>IF(VLOOKUP($A112,FUNNELDATA_CT!$A:$O,6,FALSE)=0,NA(),VLOOKUP($A112,FUNNELDATA_CT!$A:$O,6,FALSE))</f>
        <v>#N/A</v>
      </c>
      <c r="G112" s="1">
        <f>IF(VLOOKUP($A112,FUNNELDATA_CT!$A:$O,7,FALSE)=0,"",VLOOKUP($A112,FUNNELDATA_CT!$A:$O,7,FALSE))</f>
        <v>37932</v>
      </c>
      <c r="H112" s="1" t="e">
        <f>IF(VLOOKUP($A112,FUNNELDATA_CT!$A:$O,8,FALSE)=0,NA(),VLOOKUP($A112,FUNNELDATA_CT!$A:$O,8,FALSE))</f>
        <v>#N/A</v>
      </c>
      <c r="I112" s="1">
        <f>IF(VLOOKUP($A112,FUNNELDATA_CT!$A:$O,9,FALSE)=0,"",VLOOKUP($A112,FUNNELDATA_CT!$A:$O,9,FALSE))</f>
        <v>28.085149999999999</v>
      </c>
      <c r="J112" s="1">
        <f>IF(VLOOKUP($A112,FUNNELDATA_CT!$A:$O,10,FALSE)=0,"",VLOOKUP($A112,FUNNELDATA_CT!$A:$O,10,FALSE))</f>
        <v>28.99409</v>
      </c>
      <c r="K112" s="1">
        <f>IF(VLOOKUP($A112,FUNNELDATA_CT!$A:$O,11,FALSE)=0,"",VLOOKUP($A112,FUNNELDATA_CT!$A:$O,11,FALSE))</f>
        <v>27.824149999999999</v>
      </c>
      <c r="L112" s="1">
        <f>IF(VLOOKUP($A112,FUNNELDATA_CT!$A:$O,12,FALSE)=0,"",VLOOKUP($A112,FUNNELDATA_CT!$A:$O,12,FALSE))</f>
        <v>29.257239999999999</v>
      </c>
      <c r="M112" s="1" t="e">
        <f>IF(VLOOKUP($A112,FUNNELDATA_CT!$A:$O,13,FALSE)=0,NA(),VLOOKUP($A112,FUNNELDATA_CT!$A:$O,13,FALSE))</f>
        <v>#N/A</v>
      </c>
      <c r="N112" s="1" t="e">
        <f>IF(AND(F112&lt;&gt;"",F112=selection!$J$26),G112,NA())</f>
        <v>#N/A</v>
      </c>
      <c r="O112" s="1" t="e">
        <f>IF(AND(F112&lt;&gt;"",F112=selection!$J$26),H112,NA())</f>
        <v>#N/A</v>
      </c>
      <c r="P112" s="1">
        <f t="shared" si="2"/>
        <v>37932</v>
      </c>
    </row>
    <row r="113" spans="1:16" s="1" customFormat="1" x14ac:dyDescent="0.25">
      <c r="A113" s="1" t="str">
        <f t="shared" si="0"/>
        <v>All malignant (excl NMSC)12</v>
      </c>
      <c r="B113" s="1" t="s">
        <v>259</v>
      </c>
      <c r="C113" s="1" t="str">
        <f>selection!$B$33</f>
        <v>All malignant (excl NMSC)</v>
      </c>
      <c r="D113" s="1">
        <v>12</v>
      </c>
      <c r="E113" s="1" t="str">
        <f>IF(VLOOKUP($A113,FUNNELDATA_CT!$A:$O,5,FALSE)=0,NA(),VLOOKUP($A113,FUNNELDATA_CT!$A:$O,5,FALSE))</f>
        <v>E56000003</v>
      </c>
      <c r="F113" s="1" t="str">
        <f>IF(VLOOKUP($A113,FUNNELDATA_CT!$A:$O,6,FALSE)=0,NA(),VLOOKUP($A113,FUNNELDATA_CT!$A:$O,6,FALSE))</f>
        <v>West Yorkshire &amp; Harrogate</v>
      </c>
      <c r="G113" s="1">
        <f>IF(VLOOKUP($A113,FUNNELDATA_CT!$A:$O,7,FALSE)=0,"",VLOOKUP($A113,FUNNELDATA_CT!$A:$O,7,FALSE))</f>
        <v>39618</v>
      </c>
      <c r="H113" s="1">
        <f>IF(VLOOKUP($A113,FUNNELDATA_CT!$A:$O,8,FALSE)=0,NA(),VLOOKUP($A113,FUNNELDATA_CT!$A:$O,8,FALSE))</f>
        <v>29.373010000000001</v>
      </c>
      <c r="I113" s="1">
        <f>IF(VLOOKUP($A113,FUNNELDATA_CT!$A:$O,9,FALSE)=0,"",VLOOKUP($A113,FUNNELDATA_CT!$A:$O,9,FALSE))</f>
        <v>28.094950000000001</v>
      </c>
      <c r="J113" s="1">
        <f>IF(VLOOKUP($A113,FUNNELDATA_CT!$A:$O,10,FALSE)=0,"",VLOOKUP($A113,FUNNELDATA_CT!$A:$O,10,FALSE))</f>
        <v>28.98434</v>
      </c>
      <c r="K113" s="1">
        <f>IF(VLOOKUP($A113,FUNNELDATA_CT!$A:$O,11,FALSE)=0,"",VLOOKUP($A113,FUNNELDATA_CT!$A:$O,11,FALSE))</f>
        <v>27.83954</v>
      </c>
      <c r="L113" s="1">
        <f>IF(VLOOKUP($A113,FUNNELDATA_CT!$A:$O,12,FALSE)=0,"",VLOOKUP($A113,FUNNELDATA_CT!$A:$O,12,FALSE))</f>
        <v>29.241810000000001</v>
      </c>
      <c r="M113" s="1">
        <f>IF(VLOOKUP($A113,FUNNELDATA_CT!$A:$O,13,FALSE)=0,NA(),VLOOKUP($A113,FUNNELDATA_CT!$A:$O,13,FALSE))</f>
        <v>28.540400000000002</v>
      </c>
      <c r="N113" s="1" t="e">
        <f>IF(AND(F113&lt;&gt;"",F113=selection!$J$26),G113,NA())</f>
        <v>#N/A</v>
      </c>
      <c r="O113" s="1" t="e">
        <f>IF(AND(F113&lt;&gt;"",F113=selection!$J$26),H113,NA())</f>
        <v>#N/A</v>
      </c>
      <c r="P113" s="1">
        <f t="shared" si="2"/>
        <v>39618</v>
      </c>
    </row>
    <row r="114" spans="1:16" s="1" customFormat="1" x14ac:dyDescent="0.25">
      <c r="A114" s="1" t="str">
        <f t="shared" si="0"/>
        <v>All malignant (excl NMSC)13</v>
      </c>
      <c r="B114" s="1" t="s">
        <v>259</v>
      </c>
      <c r="C114" s="1" t="str">
        <f>selection!$B$33</f>
        <v>All malignant (excl NMSC)</v>
      </c>
      <c r="D114" s="1">
        <v>13</v>
      </c>
      <c r="E114" s="1" t="str">
        <f>IF(VLOOKUP($A114,FUNNELDATA_CT!$A:$O,5,FALSE)=0,NA(),VLOOKUP($A114,FUNNELDATA_CT!$A:$O,5,FALSE))</f>
        <v>E57000003</v>
      </c>
      <c r="F114" s="1" t="str">
        <f>IF(VLOOKUP($A114,FUNNELDATA_CT!$A:$O,6,FALSE)=0,NA(),VLOOKUP($A114,FUNNELDATA_CT!$A:$O,6,FALSE))</f>
        <v>North West &amp; South West London</v>
      </c>
      <c r="G114" s="1">
        <f>IF(VLOOKUP($A114,FUNNELDATA_CT!$A:$O,7,FALSE)=0,"",VLOOKUP($A114,FUNNELDATA_CT!$A:$O,7,FALSE))</f>
        <v>43541</v>
      </c>
      <c r="H114" s="1">
        <f>IF(VLOOKUP($A114,FUNNELDATA_CT!$A:$O,8,FALSE)=0,NA(),VLOOKUP($A114,FUNNELDATA_CT!$A:$O,8,FALSE))</f>
        <v>30.814630000000001</v>
      </c>
      <c r="I114" s="1">
        <f>IF(VLOOKUP($A114,FUNNELDATA_CT!$A:$O,9,FALSE)=0,"",VLOOKUP($A114,FUNNELDATA_CT!$A:$O,9,FALSE))</f>
        <v>28.11553</v>
      </c>
      <c r="J114" s="1">
        <f>IF(VLOOKUP($A114,FUNNELDATA_CT!$A:$O,10,FALSE)=0,"",VLOOKUP($A114,FUNNELDATA_CT!$A:$O,10,FALSE))</f>
        <v>28.963909999999998</v>
      </c>
      <c r="K114" s="1">
        <f>IF(VLOOKUP($A114,FUNNELDATA_CT!$A:$O,11,FALSE)=0,"",VLOOKUP($A114,FUNNELDATA_CT!$A:$O,11,FALSE))</f>
        <v>27.871849999999998</v>
      </c>
      <c r="L114" s="1">
        <f>IF(VLOOKUP($A114,FUNNELDATA_CT!$A:$O,12,FALSE)=0,"",VLOOKUP($A114,FUNNELDATA_CT!$A:$O,12,FALSE))</f>
        <v>29.20946</v>
      </c>
      <c r="M114" s="1">
        <f>IF(VLOOKUP($A114,FUNNELDATA_CT!$A:$O,13,FALSE)=0,NA(),VLOOKUP($A114,FUNNELDATA_CT!$A:$O,13,FALSE))</f>
        <v>28.540400000000002</v>
      </c>
      <c r="N114" s="1" t="e">
        <f>IF(AND(F114&lt;&gt;"",F114=selection!$J$26),G114,NA())</f>
        <v>#N/A</v>
      </c>
      <c r="O114" s="1" t="e">
        <f>IF(AND(F114&lt;&gt;"",F114=selection!$J$26),H114,NA())</f>
        <v>#N/A</v>
      </c>
      <c r="P114" s="1">
        <f t="shared" si="2"/>
        <v>43541</v>
      </c>
    </row>
    <row r="115" spans="1:16" s="1" customFormat="1" x14ac:dyDescent="0.25">
      <c r="A115" s="1" t="str">
        <f t="shared" si="0"/>
        <v>All malignant (excl NMSC)14</v>
      </c>
      <c r="B115" s="1" t="s">
        <v>259</v>
      </c>
      <c r="C115" s="1" t="str">
        <f>selection!$B$33</f>
        <v>All malignant (excl NMSC)</v>
      </c>
      <c r="D115" s="1">
        <v>14</v>
      </c>
      <c r="E115" s="1" t="str">
        <f>IF(VLOOKUP($A115,FUNNELDATA_CT!$A:$O,5,FALSE)=0,NA(),VLOOKUP($A115,FUNNELDATA_CT!$A:$O,5,FALSE))</f>
        <v>E57000001</v>
      </c>
      <c r="F115" s="1" t="str">
        <f>IF(VLOOKUP($A115,FUNNELDATA_CT!$A:$O,6,FALSE)=0,NA(),VLOOKUP($A115,FUNNELDATA_CT!$A:$O,6,FALSE))</f>
        <v>Greater Manchester</v>
      </c>
      <c r="G115" s="1">
        <f>IF(VLOOKUP($A115,FUNNELDATA_CT!$A:$O,7,FALSE)=0,"",VLOOKUP($A115,FUNNELDATA_CT!$A:$O,7,FALSE))</f>
        <v>44232</v>
      </c>
      <c r="H115" s="1">
        <f>IF(VLOOKUP($A115,FUNNELDATA_CT!$A:$O,8,FALSE)=0,NA(),VLOOKUP($A115,FUNNELDATA_CT!$A:$O,8,FALSE))</f>
        <v>29.012930000000001</v>
      </c>
      <c r="I115" s="1">
        <f>IF(VLOOKUP($A115,FUNNELDATA_CT!$A:$O,9,FALSE)=0,"",VLOOKUP($A115,FUNNELDATA_CT!$A:$O,9,FALSE))</f>
        <v>28.118860000000002</v>
      </c>
      <c r="J115" s="1">
        <f>IF(VLOOKUP($A115,FUNNELDATA_CT!$A:$O,10,FALSE)=0,"",VLOOKUP($A115,FUNNELDATA_CT!$A:$O,10,FALSE))</f>
        <v>28.96059</v>
      </c>
      <c r="K115" s="1">
        <f>IF(VLOOKUP($A115,FUNNELDATA_CT!$A:$O,11,FALSE)=0,"",VLOOKUP($A115,FUNNELDATA_CT!$A:$O,11,FALSE))</f>
        <v>27.877089999999999</v>
      </c>
      <c r="L115" s="1">
        <f>IF(VLOOKUP($A115,FUNNELDATA_CT!$A:$O,12,FALSE)=0,"",VLOOKUP($A115,FUNNELDATA_CT!$A:$O,12,FALSE))</f>
        <v>29.20421</v>
      </c>
      <c r="M115" s="1">
        <f>IF(VLOOKUP($A115,FUNNELDATA_CT!$A:$O,13,FALSE)=0,NA(),VLOOKUP($A115,FUNNELDATA_CT!$A:$O,13,FALSE))</f>
        <v>28.540400000000002</v>
      </c>
      <c r="N115" s="1" t="e">
        <f>IF(AND(F115&lt;&gt;"",F115=selection!$J$26),G115,NA())</f>
        <v>#N/A</v>
      </c>
      <c r="O115" s="1" t="e">
        <f>IF(AND(F115&lt;&gt;"",F115=selection!$J$26),H115,NA())</f>
        <v>#N/A</v>
      </c>
      <c r="P115" s="1">
        <f t="shared" si="2"/>
        <v>44232</v>
      </c>
    </row>
    <row r="116" spans="1:16" s="1" customFormat="1" x14ac:dyDescent="0.25">
      <c r="A116" s="1" t="str">
        <f t="shared" si="0"/>
        <v>All malignant (excl NMSC)15</v>
      </c>
      <c r="B116" s="1" t="s">
        <v>259</v>
      </c>
      <c r="C116" s="1" t="str">
        <f>selection!$B$33</f>
        <v>All malignant (excl NMSC)</v>
      </c>
      <c r="D116" s="1">
        <v>15</v>
      </c>
      <c r="E116" s="1" t="str">
        <f>IF(VLOOKUP($A116,FUNNELDATA_CT!$A:$O,5,FALSE)=0,NA(),VLOOKUP($A116,FUNNELDATA_CT!$A:$O,5,FALSE))</f>
        <v>E56000005</v>
      </c>
      <c r="F116" s="1" t="str">
        <f>IF(VLOOKUP($A116,FUNNELDATA_CT!$A:$O,6,FALSE)=0,NA(),VLOOKUP($A116,FUNNELDATA_CT!$A:$O,6,FALSE))</f>
        <v>Cheshire &amp; Merseyside</v>
      </c>
      <c r="G116" s="1">
        <f>IF(VLOOKUP($A116,FUNNELDATA_CT!$A:$O,7,FALSE)=0,"",VLOOKUP($A116,FUNNELDATA_CT!$A:$O,7,FALSE))</f>
        <v>46190</v>
      </c>
      <c r="H116" s="1">
        <f>IF(VLOOKUP($A116,FUNNELDATA_CT!$A:$O,8,FALSE)=0,NA(),VLOOKUP($A116,FUNNELDATA_CT!$A:$O,8,FALSE))</f>
        <v>27.391210000000001</v>
      </c>
      <c r="I116" s="1">
        <f>IF(VLOOKUP($A116,FUNNELDATA_CT!$A:$O,9,FALSE)=0,"",VLOOKUP($A116,FUNNELDATA_CT!$A:$O,9,FALSE))</f>
        <v>28.12791</v>
      </c>
      <c r="J116" s="1">
        <f>IF(VLOOKUP($A116,FUNNELDATA_CT!$A:$O,10,FALSE)=0,"",VLOOKUP($A116,FUNNELDATA_CT!$A:$O,10,FALSE))</f>
        <v>28.951599999999999</v>
      </c>
      <c r="K116" s="1">
        <f>IF(VLOOKUP($A116,FUNNELDATA_CT!$A:$O,11,FALSE)=0,"",VLOOKUP($A116,FUNNELDATA_CT!$A:$O,11,FALSE))</f>
        <v>27.891310000000001</v>
      </c>
      <c r="L116" s="1">
        <f>IF(VLOOKUP($A116,FUNNELDATA_CT!$A:$O,12,FALSE)=0,"",VLOOKUP($A116,FUNNELDATA_CT!$A:$O,12,FALSE))</f>
        <v>29.189979999999998</v>
      </c>
      <c r="M116" s="1">
        <f>IF(VLOOKUP($A116,FUNNELDATA_CT!$A:$O,13,FALSE)=0,NA(),VLOOKUP($A116,FUNNELDATA_CT!$A:$O,13,FALSE))</f>
        <v>28.540400000000002</v>
      </c>
      <c r="N116" s="1">
        <f>IF(AND(F116&lt;&gt;"",F116=selection!$J$26),G116,NA())</f>
        <v>46190</v>
      </c>
      <c r="O116" s="1">
        <f>IF(AND(F116&lt;&gt;"",F116=selection!$J$26),H116,NA())</f>
        <v>27.391210000000001</v>
      </c>
      <c r="P116" s="1">
        <f t="shared" si="2"/>
        <v>46190</v>
      </c>
    </row>
    <row r="117" spans="1:16" s="1" customFormat="1" x14ac:dyDescent="0.25">
      <c r="A117" s="1" t="str">
        <f t="shared" si="0"/>
        <v>All malignant (excl NMSC)16</v>
      </c>
      <c r="B117" s="1" t="s">
        <v>259</v>
      </c>
      <c r="C117" s="1" t="str">
        <f>selection!$B$33</f>
        <v>All malignant (excl NMSC)</v>
      </c>
      <c r="D117" s="1">
        <v>16</v>
      </c>
      <c r="E117" s="1" t="e">
        <f>IF(VLOOKUP($A117,FUNNELDATA_CT!$A:$O,5,FALSE)=0,NA(),VLOOKUP($A117,FUNNELDATA_CT!$A:$O,5,FALSE))</f>
        <v>#N/A</v>
      </c>
      <c r="F117" s="1" t="e">
        <f>IF(VLOOKUP($A117,FUNNELDATA_CT!$A:$O,6,FALSE)=0,NA(),VLOOKUP($A117,FUNNELDATA_CT!$A:$O,6,FALSE))</f>
        <v>#N/A</v>
      </c>
      <c r="G117" s="1">
        <f>IF(VLOOKUP($A117,FUNNELDATA_CT!$A:$O,7,FALSE)=0,"",VLOOKUP($A117,FUNNELDATA_CT!$A:$O,7,FALSE))</f>
        <v>46552</v>
      </c>
      <c r="H117" s="1" t="e">
        <f>IF(VLOOKUP($A117,FUNNELDATA_CT!$A:$O,8,FALSE)=0,NA(),VLOOKUP($A117,FUNNELDATA_CT!$A:$O,8,FALSE))</f>
        <v>#N/A</v>
      </c>
      <c r="I117" s="1">
        <f>IF(VLOOKUP($A117,FUNNELDATA_CT!$A:$O,9,FALSE)=0,"",VLOOKUP($A117,FUNNELDATA_CT!$A:$O,9,FALSE))</f>
        <v>28.129519999999999</v>
      </c>
      <c r="J117" s="1">
        <f>IF(VLOOKUP($A117,FUNNELDATA_CT!$A:$O,10,FALSE)=0,"",VLOOKUP($A117,FUNNELDATA_CT!$A:$O,10,FALSE))</f>
        <v>28.950009999999999</v>
      </c>
      <c r="K117" s="1">
        <f>IF(VLOOKUP($A117,FUNNELDATA_CT!$A:$O,11,FALSE)=0,"",VLOOKUP($A117,FUNNELDATA_CT!$A:$O,11,FALSE))</f>
        <v>27.893830000000001</v>
      </c>
      <c r="L117" s="1">
        <f>IF(VLOOKUP($A117,FUNNELDATA_CT!$A:$O,12,FALSE)=0,"",VLOOKUP($A117,FUNNELDATA_CT!$A:$O,12,FALSE))</f>
        <v>29.187449999999998</v>
      </c>
      <c r="M117" s="1" t="e">
        <f>IF(VLOOKUP($A117,FUNNELDATA_CT!$A:$O,13,FALSE)=0,NA(),VLOOKUP($A117,FUNNELDATA_CT!$A:$O,13,FALSE))</f>
        <v>#N/A</v>
      </c>
      <c r="N117" s="1" t="e">
        <f>IF(AND(F117&lt;&gt;"",F117=selection!$J$26),G117,NA())</f>
        <v>#N/A</v>
      </c>
      <c r="O117" s="1" t="e">
        <f>IF(AND(F117&lt;&gt;"",F117=selection!$J$26),H117,NA())</f>
        <v>#N/A</v>
      </c>
      <c r="P117" s="1">
        <f t="shared" si="2"/>
        <v>46552</v>
      </c>
    </row>
    <row r="118" spans="1:16" s="1" customFormat="1" x14ac:dyDescent="0.25">
      <c r="A118" s="1" t="str">
        <f t="shared" si="0"/>
        <v>All malignant (excl NMSC)17</v>
      </c>
      <c r="B118" s="1" t="s">
        <v>259</v>
      </c>
      <c r="C118" s="1" t="str">
        <f>selection!$B$33</f>
        <v>All malignant (excl NMSC)</v>
      </c>
      <c r="D118" s="1">
        <v>17</v>
      </c>
      <c r="E118" s="1" t="str">
        <f>IF(VLOOKUP($A118,FUNNELDATA_CT!$A:$O,5,FALSE)=0,NA(),VLOOKUP($A118,FUNNELDATA_CT!$A:$O,5,FALSE))</f>
        <v>E56000016</v>
      </c>
      <c r="F118" s="1" t="str">
        <f>IF(VLOOKUP($A118,FUNNELDATA_CT!$A:$O,6,FALSE)=0,NA(),VLOOKUP($A118,FUNNELDATA_CT!$A:$O,6,FALSE))</f>
        <v>Wessex</v>
      </c>
      <c r="G118" s="1">
        <f>IF(VLOOKUP($A118,FUNNELDATA_CT!$A:$O,7,FALSE)=0,"",VLOOKUP($A118,FUNNELDATA_CT!$A:$O,7,FALSE))</f>
        <v>48422</v>
      </c>
      <c r="H118" s="1">
        <f>IF(VLOOKUP($A118,FUNNELDATA_CT!$A:$O,8,FALSE)=0,NA(),VLOOKUP($A118,FUNNELDATA_CT!$A:$O,8,FALSE))</f>
        <v>27.409030000000001</v>
      </c>
      <c r="I118" s="1">
        <f>IF(VLOOKUP($A118,FUNNELDATA_CT!$A:$O,9,FALSE)=0,"",VLOOKUP($A118,FUNNELDATA_CT!$A:$O,9,FALSE))</f>
        <v>28.137540000000001</v>
      </c>
      <c r="J118" s="1">
        <f>IF(VLOOKUP($A118,FUNNELDATA_CT!$A:$O,10,FALSE)=0,"",VLOOKUP($A118,FUNNELDATA_CT!$A:$O,10,FALSE))</f>
        <v>28.942029999999999</v>
      </c>
      <c r="K118" s="1">
        <f>IF(VLOOKUP($A118,FUNNELDATA_CT!$A:$O,11,FALSE)=0,"",VLOOKUP($A118,FUNNELDATA_CT!$A:$O,11,FALSE))</f>
        <v>27.90643</v>
      </c>
      <c r="L118" s="1">
        <f>IF(VLOOKUP($A118,FUNNELDATA_CT!$A:$O,12,FALSE)=0,"",VLOOKUP($A118,FUNNELDATA_CT!$A:$O,12,FALSE))</f>
        <v>29.17483</v>
      </c>
      <c r="M118" s="1">
        <f>IF(VLOOKUP($A118,FUNNELDATA_CT!$A:$O,13,FALSE)=0,NA(),VLOOKUP($A118,FUNNELDATA_CT!$A:$O,13,FALSE))</f>
        <v>28.540400000000002</v>
      </c>
      <c r="N118" s="1" t="e">
        <f>IF(AND(F118&lt;&gt;"",F118=selection!$J$26),G118,NA())</f>
        <v>#N/A</v>
      </c>
      <c r="O118" s="1" t="e">
        <f>IF(AND(F118&lt;&gt;"",F118=selection!$J$26),H118,NA())</f>
        <v>#N/A</v>
      </c>
      <c r="P118" s="1">
        <f t="shared" si="2"/>
        <v>48422</v>
      </c>
    </row>
    <row r="119" spans="1:16" s="1" customFormat="1" x14ac:dyDescent="0.25">
      <c r="A119" s="1" t="str">
        <f t="shared" si="0"/>
        <v>All malignant (excl NMSC)18</v>
      </c>
      <c r="B119" s="1" t="s">
        <v>259</v>
      </c>
      <c r="C119" s="1" t="str">
        <f>selection!$B$33</f>
        <v>All malignant (excl NMSC)</v>
      </c>
      <c r="D119" s="1">
        <v>18</v>
      </c>
      <c r="E119" s="1" t="str">
        <f>IF(VLOOKUP($A119,FUNNELDATA_CT!$A:$O,5,FALSE)=0,NA(),VLOOKUP($A119,FUNNELDATA_CT!$A:$O,5,FALSE))</f>
        <v>E56000015</v>
      </c>
      <c r="F119" s="1" t="str">
        <f>IF(VLOOKUP($A119,FUNNELDATA_CT!$A:$O,6,FALSE)=0,NA(),VLOOKUP($A119,FUNNELDATA_CT!$A:$O,6,FALSE))</f>
        <v>Somerset, Wiltshire, Avon &amp; Gloucestershire</v>
      </c>
      <c r="G119" s="1">
        <f>IF(VLOOKUP($A119,FUNNELDATA_CT!$A:$O,7,FALSE)=0,"",VLOOKUP($A119,FUNNELDATA_CT!$A:$O,7,FALSE))</f>
        <v>48437</v>
      </c>
      <c r="H119" s="1">
        <f>IF(VLOOKUP($A119,FUNNELDATA_CT!$A:$O,8,FALSE)=0,NA(),VLOOKUP($A119,FUNNELDATA_CT!$A:$O,8,FALSE))</f>
        <v>28.27384</v>
      </c>
      <c r="I119" s="1">
        <f>IF(VLOOKUP($A119,FUNNELDATA_CT!$A:$O,9,FALSE)=0,"",VLOOKUP($A119,FUNNELDATA_CT!$A:$O,9,FALSE))</f>
        <v>28.137609999999999</v>
      </c>
      <c r="J119" s="1">
        <f>IF(VLOOKUP($A119,FUNNELDATA_CT!$A:$O,10,FALSE)=0,"",VLOOKUP($A119,FUNNELDATA_CT!$A:$O,10,FALSE))</f>
        <v>28.941970000000001</v>
      </c>
      <c r="K119" s="1">
        <f>IF(VLOOKUP($A119,FUNNELDATA_CT!$A:$O,11,FALSE)=0,"",VLOOKUP($A119,FUNNELDATA_CT!$A:$O,11,FALSE))</f>
        <v>27.90653</v>
      </c>
      <c r="L119" s="1">
        <f>IF(VLOOKUP($A119,FUNNELDATA_CT!$A:$O,12,FALSE)=0,"",VLOOKUP($A119,FUNNELDATA_CT!$A:$O,12,FALSE))</f>
        <v>29.17473</v>
      </c>
      <c r="M119" s="1">
        <f>IF(VLOOKUP($A119,FUNNELDATA_CT!$A:$O,13,FALSE)=0,NA(),VLOOKUP($A119,FUNNELDATA_CT!$A:$O,13,FALSE))</f>
        <v>28.540400000000002</v>
      </c>
      <c r="N119" s="1" t="e">
        <f>IF(AND(F119&lt;&gt;"",F119=selection!$J$26),G119,NA())</f>
        <v>#N/A</v>
      </c>
      <c r="O119" s="1" t="e">
        <f>IF(AND(F119&lt;&gt;"",F119=selection!$J$26),H119,NA())</f>
        <v>#N/A</v>
      </c>
      <c r="P119" s="1">
        <f t="shared" si="2"/>
        <v>48437</v>
      </c>
    </row>
    <row r="120" spans="1:16" s="1" customFormat="1" x14ac:dyDescent="0.25">
      <c r="A120" s="1" t="str">
        <f t="shared" si="0"/>
        <v>All malignant (excl NMSC)19</v>
      </c>
      <c r="B120" s="1" t="s">
        <v>259</v>
      </c>
      <c r="C120" s="1" t="str">
        <f>selection!$B$33</f>
        <v>All malignant (excl NMSC)</v>
      </c>
      <c r="D120" s="1">
        <v>19</v>
      </c>
      <c r="E120" s="1" t="str">
        <f>IF(VLOOKUP($A120,FUNNELDATA_CT!$A:$O,5,FALSE)=0,NA(),VLOOKUP($A120,FUNNELDATA_CT!$A:$O,5,FALSE))</f>
        <v>E56000012</v>
      </c>
      <c r="F120" s="1" t="str">
        <f>IF(VLOOKUP($A120,FUNNELDATA_CT!$A:$O,6,FALSE)=0,NA(),VLOOKUP($A120,FUNNELDATA_CT!$A:$O,6,FALSE))</f>
        <v>Surrey &amp; Sussex</v>
      </c>
      <c r="G120" s="1">
        <f>IF(VLOOKUP($A120,FUNNELDATA_CT!$A:$O,7,FALSE)=0,"",VLOOKUP($A120,FUNNELDATA_CT!$A:$O,7,FALSE))</f>
        <v>53988</v>
      </c>
      <c r="H120" s="1">
        <f>IF(VLOOKUP($A120,FUNNELDATA_CT!$A:$O,8,FALSE)=0,NA(),VLOOKUP($A120,FUNNELDATA_CT!$A:$O,8,FALSE))</f>
        <v>26.742979999999999</v>
      </c>
      <c r="I120" s="1">
        <f>IF(VLOOKUP($A120,FUNNELDATA_CT!$A:$O,9,FALSE)=0,"",VLOOKUP($A120,FUNNELDATA_CT!$A:$O,9,FALSE))</f>
        <v>28.158909999999999</v>
      </c>
      <c r="J120" s="1">
        <f>IF(VLOOKUP($A120,FUNNELDATA_CT!$A:$O,10,FALSE)=0,"",VLOOKUP($A120,FUNNELDATA_CT!$A:$O,10,FALSE))</f>
        <v>28.92079</v>
      </c>
      <c r="K120" s="1">
        <f>IF(VLOOKUP($A120,FUNNELDATA_CT!$A:$O,11,FALSE)=0,"",VLOOKUP($A120,FUNNELDATA_CT!$A:$O,11,FALSE))</f>
        <v>27.939990000000002</v>
      </c>
      <c r="L120" s="1">
        <f>IF(VLOOKUP($A120,FUNNELDATA_CT!$A:$O,12,FALSE)=0,"",VLOOKUP($A120,FUNNELDATA_CT!$A:$O,12,FALSE))</f>
        <v>29.14123</v>
      </c>
      <c r="M120" s="1">
        <f>IF(VLOOKUP($A120,FUNNELDATA_CT!$A:$O,13,FALSE)=0,NA(),VLOOKUP($A120,FUNNELDATA_CT!$A:$O,13,FALSE))</f>
        <v>28.540400000000002</v>
      </c>
      <c r="N120" s="1" t="e">
        <f>IF(AND(F120&lt;&gt;"",F120=selection!$J$26),G120,NA())</f>
        <v>#N/A</v>
      </c>
      <c r="O120" s="1" t="e">
        <f>IF(AND(F120&lt;&gt;"",F120=selection!$J$26),H120,NA())</f>
        <v>#N/A</v>
      </c>
      <c r="P120" s="1">
        <f t="shared" si="2"/>
        <v>53988</v>
      </c>
    </row>
    <row r="121" spans="1:16" s="1" customFormat="1" x14ac:dyDescent="0.25">
      <c r="A121" s="1" t="str">
        <f t="shared" si="0"/>
        <v>All malignant (excl NMSC)20</v>
      </c>
      <c r="B121" s="1" t="s">
        <v>259</v>
      </c>
      <c r="C121" s="1" t="str">
        <f>selection!$B$33</f>
        <v>All malignant (excl NMSC)</v>
      </c>
      <c r="D121" s="1">
        <v>20</v>
      </c>
      <c r="E121" s="1" t="e">
        <f>IF(VLOOKUP($A121,FUNNELDATA_CT!$A:$O,5,FALSE)=0,NA(),VLOOKUP($A121,FUNNELDATA_CT!$A:$O,5,FALSE))</f>
        <v>#N/A</v>
      </c>
      <c r="F121" s="1" t="e">
        <f>IF(VLOOKUP($A121,FUNNELDATA_CT!$A:$O,6,FALSE)=0,NA(),VLOOKUP($A121,FUNNELDATA_CT!$A:$O,6,FALSE))</f>
        <v>#N/A</v>
      </c>
      <c r="G121" s="1">
        <f>IF(VLOOKUP($A121,FUNNELDATA_CT!$A:$O,7,FALSE)=0,"",VLOOKUP($A121,FUNNELDATA_CT!$A:$O,7,FALSE))</f>
        <v>55172</v>
      </c>
      <c r="H121" s="1" t="e">
        <f>IF(VLOOKUP($A121,FUNNELDATA_CT!$A:$O,8,FALSE)=0,NA(),VLOOKUP($A121,FUNNELDATA_CT!$A:$O,8,FALSE))</f>
        <v>#N/A</v>
      </c>
      <c r="I121" s="1">
        <f>IF(VLOOKUP($A121,FUNNELDATA_CT!$A:$O,9,FALSE)=0,"",VLOOKUP($A121,FUNNELDATA_CT!$A:$O,9,FALSE))</f>
        <v>28.163029999999999</v>
      </c>
      <c r="J121" s="1">
        <f>IF(VLOOKUP($A121,FUNNELDATA_CT!$A:$O,10,FALSE)=0,"",VLOOKUP($A121,FUNNELDATA_CT!$A:$O,10,FALSE))</f>
        <v>28.916699999999999</v>
      </c>
      <c r="K121" s="1">
        <f>IF(VLOOKUP($A121,FUNNELDATA_CT!$A:$O,11,FALSE)=0,"",VLOOKUP($A121,FUNNELDATA_CT!$A:$O,11,FALSE))</f>
        <v>27.946459999999998</v>
      </c>
      <c r="L121" s="1">
        <f>IF(VLOOKUP($A121,FUNNELDATA_CT!$A:$O,12,FALSE)=0,"",VLOOKUP($A121,FUNNELDATA_CT!$A:$O,12,FALSE))</f>
        <v>29.134740000000001</v>
      </c>
      <c r="M121" s="1" t="e">
        <f>IF(VLOOKUP($A121,FUNNELDATA_CT!$A:$O,13,FALSE)=0,NA(),VLOOKUP($A121,FUNNELDATA_CT!$A:$O,13,FALSE))</f>
        <v>#N/A</v>
      </c>
      <c r="N121" s="1" t="e">
        <f>IF(AND(F121&lt;&gt;"",F121=selection!$J$26),G121,NA())</f>
        <v>#N/A</v>
      </c>
      <c r="O121" s="1" t="e">
        <f>IF(AND(F121&lt;&gt;"",F121=selection!$J$26),H121,NA())</f>
        <v>#N/A</v>
      </c>
      <c r="P121" s="1">
        <f t="shared" si="2"/>
        <v>55172</v>
      </c>
    </row>
    <row r="122" spans="1:16" s="1" customFormat="1" x14ac:dyDescent="0.25">
      <c r="A122" s="1" t="str">
        <f t="shared" si="0"/>
        <v>All malignant (excl NMSC)21</v>
      </c>
      <c r="B122" s="1" t="s">
        <v>259</v>
      </c>
      <c r="C122" s="1" t="str">
        <f>selection!$B$33</f>
        <v>All malignant (excl NMSC)</v>
      </c>
      <c r="D122" s="1">
        <v>21</v>
      </c>
      <c r="E122" s="1" t="str">
        <f>IF(VLOOKUP($A122,FUNNELDATA_CT!$A:$O,5,FALSE)=0,NA(),VLOOKUP($A122,FUNNELDATA_CT!$A:$O,5,FALSE))</f>
        <v>E56000017</v>
      </c>
      <c r="F122" s="1" t="str">
        <f>IF(VLOOKUP($A122,FUNNELDATA_CT!$A:$O,6,FALSE)=0,NA(),VLOOKUP($A122,FUNNELDATA_CT!$A:$O,6,FALSE))</f>
        <v>North East &amp; Cumbria</v>
      </c>
      <c r="G122" s="1">
        <f>IF(VLOOKUP($A122,FUNNELDATA_CT!$A:$O,7,FALSE)=0,"",VLOOKUP($A122,FUNNELDATA_CT!$A:$O,7,FALSE))</f>
        <v>58549</v>
      </c>
      <c r="H122" s="1">
        <f>IF(VLOOKUP($A122,FUNNELDATA_CT!$A:$O,8,FALSE)=0,NA(),VLOOKUP($A122,FUNNELDATA_CT!$A:$O,8,FALSE))</f>
        <v>27.59911</v>
      </c>
      <c r="I122" s="1">
        <f>IF(VLOOKUP($A122,FUNNELDATA_CT!$A:$O,9,FALSE)=0,"",VLOOKUP($A122,FUNNELDATA_CT!$A:$O,9,FALSE))</f>
        <v>28.17409</v>
      </c>
      <c r="J122" s="1">
        <f>IF(VLOOKUP($A122,FUNNELDATA_CT!$A:$O,10,FALSE)=0,"",VLOOKUP($A122,FUNNELDATA_CT!$A:$O,10,FALSE))</f>
        <v>28.90569</v>
      </c>
      <c r="K122" s="1">
        <f>IF(VLOOKUP($A122,FUNNELDATA_CT!$A:$O,11,FALSE)=0,"",VLOOKUP($A122,FUNNELDATA_CT!$A:$O,11,FALSE))</f>
        <v>27.963840000000001</v>
      </c>
      <c r="L122" s="1">
        <f>IF(VLOOKUP($A122,FUNNELDATA_CT!$A:$O,12,FALSE)=0,"",VLOOKUP($A122,FUNNELDATA_CT!$A:$O,12,FALSE))</f>
        <v>29.117339999999999</v>
      </c>
      <c r="M122" s="1">
        <f>IF(VLOOKUP($A122,FUNNELDATA_CT!$A:$O,13,FALSE)=0,NA(),VLOOKUP($A122,FUNNELDATA_CT!$A:$O,13,FALSE))</f>
        <v>28.540400000000002</v>
      </c>
      <c r="N122" s="1" t="e">
        <f>IF(AND(F122&lt;&gt;"",F122=selection!$J$26),G122,NA())</f>
        <v>#N/A</v>
      </c>
      <c r="O122" s="1" t="e">
        <f>IF(AND(F122&lt;&gt;"",F122=selection!$J$26),H122,NA())</f>
        <v>#N/A</v>
      </c>
      <c r="P122" s="1">
        <f t="shared" si="2"/>
        <v>58549</v>
      </c>
    </row>
    <row r="123" spans="1:16" s="1" customFormat="1" x14ac:dyDescent="0.25">
      <c r="A123" s="1" t="str">
        <f t="shared" si="0"/>
        <v>All malignant (excl NMSC)22</v>
      </c>
      <c r="B123" s="1" t="s">
        <v>259</v>
      </c>
      <c r="C123" s="1" t="str">
        <f>selection!$B$33</f>
        <v>All malignant (excl NMSC)</v>
      </c>
      <c r="D123" s="1">
        <v>22</v>
      </c>
      <c r="E123" s="1" t="e">
        <f>IF(VLOOKUP($A123,FUNNELDATA_CT!$A:$O,5,FALSE)=0,NA(),VLOOKUP($A123,FUNNELDATA_CT!$A:$O,5,FALSE))</f>
        <v>#N/A</v>
      </c>
      <c r="F123" s="1" t="e">
        <f>IF(VLOOKUP($A123,FUNNELDATA_CT!$A:$O,6,FALSE)=0,NA(),VLOOKUP($A123,FUNNELDATA_CT!$A:$O,6,FALSE))</f>
        <v>#N/A</v>
      </c>
      <c r="G123" s="1">
        <f>IF(VLOOKUP($A123,FUNNELDATA_CT!$A:$O,7,FALSE)=0,"",VLOOKUP($A123,FUNNELDATA_CT!$A:$O,7,FALSE))</f>
        <v>63792</v>
      </c>
      <c r="H123" s="1" t="e">
        <f>IF(VLOOKUP($A123,FUNNELDATA_CT!$A:$O,8,FALSE)=0,NA(),VLOOKUP($A123,FUNNELDATA_CT!$A:$O,8,FALSE))</f>
        <v>#N/A</v>
      </c>
      <c r="I123" s="1">
        <f>IF(VLOOKUP($A123,FUNNELDATA_CT!$A:$O,9,FALSE)=0,"",VLOOKUP($A123,FUNNELDATA_CT!$A:$O,9,FALSE))</f>
        <v>28.18948</v>
      </c>
      <c r="J123" s="1">
        <f>IF(VLOOKUP($A123,FUNNELDATA_CT!$A:$O,10,FALSE)=0,"",VLOOKUP($A123,FUNNELDATA_CT!$A:$O,10,FALSE))</f>
        <v>28.89039</v>
      </c>
      <c r="K123" s="1">
        <f>IF(VLOOKUP($A123,FUNNELDATA_CT!$A:$O,11,FALSE)=0,"",VLOOKUP($A123,FUNNELDATA_CT!$A:$O,11,FALSE))</f>
        <v>27.988040000000002</v>
      </c>
      <c r="L123" s="1">
        <f>IF(VLOOKUP($A123,FUNNELDATA_CT!$A:$O,12,FALSE)=0,"",VLOOKUP($A123,FUNNELDATA_CT!$A:$O,12,FALSE))</f>
        <v>29.093109999999999</v>
      </c>
      <c r="M123" s="1" t="e">
        <f>IF(VLOOKUP($A123,FUNNELDATA_CT!$A:$O,13,FALSE)=0,NA(),VLOOKUP($A123,FUNNELDATA_CT!$A:$O,13,FALSE))</f>
        <v>#N/A</v>
      </c>
      <c r="N123" s="1" t="e">
        <f>IF(AND(F123&lt;&gt;"",F123=selection!$J$26),G123,NA())</f>
        <v>#N/A</v>
      </c>
      <c r="O123" s="1" t="e">
        <f>IF(AND(F123&lt;&gt;"",F123=selection!$J$26),H123,NA())</f>
        <v>#N/A</v>
      </c>
      <c r="P123" s="1">
        <f t="shared" si="2"/>
        <v>63792</v>
      </c>
    </row>
    <row r="124" spans="1:16" s="1" customFormat="1" x14ac:dyDescent="0.25">
      <c r="A124" s="1" t="str">
        <f t="shared" si="0"/>
        <v>All malignant (excl NMSC)23</v>
      </c>
      <c r="B124" s="1" t="s">
        <v>259</v>
      </c>
      <c r="C124" s="1" t="str">
        <f>selection!$B$33</f>
        <v>All malignant (excl NMSC)</v>
      </c>
      <c r="D124" s="1">
        <v>23</v>
      </c>
      <c r="E124" s="1" t="str">
        <f>IF(VLOOKUP($A124,FUNNELDATA_CT!$A:$O,5,FALSE)=0,NA(),VLOOKUP($A124,FUNNELDATA_CT!$A:$O,5,FALSE))</f>
        <v>E56000008</v>
      </c>
      <c r="F124" s="1" t="str">
        <f>IF(VLOOKUP($A124,FUNNELDATA_CT!$A:$O,6,FALSE)=0,NA(),VLOOKUP($A124,FUNNELDATA_CT!$A:$O,6,FALSE))</f>
        <v>East Midlands</v>
      </c>
      <c r="G124" s="1">
        <f>IF(VLOOKUP($A124,FUNNELDATA_CT!$A:$O,7,FALSE)=0,"",VLOOKUP($A124,FUNNELDATA_CT!$A:$O,7,FALSE))</f>
        <v>68453</v>
      </c>
      <c r="H124" s="1">
        <f>IF(VLOOKUP($A124,FUNNELDATA_CT!$A:$O,8,FALSE)=0,NA(),VLOOKUP($A124,FUNNELDATA_CT!$A:$O,8,FALSE))</f>
        <v>28.77449</v>
      </c>
      <c r="I124" s="1">
        <f>IF(VLOOKUP($A124,FUNNELDATA_CT!$A:$O,9,FALSE)=0,"",VLOOKUP($A124,FUNNELDATA_CT!$A:$O,9,FALSE))</f>
        <v>28.20166</v>
      </c>
      <c r="J124" s="1">
        <f>IF(VLOOKUP($A124,FUNNELDATA_CT!$A:$O,10,FALSE)=0,"",VLOOKUP($A124,FUNNELDATA_CT!$A:$O,10,FALSE))</f>
        <v>28.878270000000001</v>
      </c>
      <c r="K124" s="1">
        <f>IF(VLOOKUP($A124,FUNNELDATA_CT!$A:$O,11,FALSE)=0,"",VLOOKUP($A124,FUNNELDATA_CT!$A:$O,11,FALSE))</f>
        <v>28.007159999999999</v>
      </c>
      <c r="L124" s="1">
        <f>IF(VLOOKUP($A124,FUNNELDATA_CT!$A:$O,12,FALSE)=0,"",VLOOKUP($A124,FUNNELDATA_CT!$A:$O,12,FALSE))</f>
        <v>29.07396</v>
      </c>
      <c r="M124" s="1">
        <f>IF(VLOOKUP($A124,FUNNELDATA_CT!$A:$O,13,FALSE)=0,NA(),VLOOKUP($A124,FUNNELDATA_CT!$A:$O,13,FALSE))</f>
        <v>28.540400000000002</v>
      </c>
      <c r="N124" s="1" t="e">
        <f>IF(AND(F124&lt;&gt;"",F124=selection!$J$26),G124,NA())</f>
        <v>#N/A</v>
      </c>
      <c r="O124" s="1" t="e">
        <f>IF(AND(F124&lt;&gt;"",F124=selection!$J$26),H124,NA())</f>
        <v>#N/A</v>
      </c>
      <c r="P124" s="1">
        <f t="shared" si="2"/>
        <v>68453</v>
      </c>
    </row>
    <row r="125" spans="1:16" s="1" customFormat="1" x14ac:dyDescent="0.25">
      <c r="A125" s="1" t="str">
        <f t="shared" si="0"/>
        <v>All malignant (excl NMSC)24</v>
      </c>
      <c r="B125" s="1" t="s">
        <v>259</v>
      </c>
      <c r="C125" s="1" t="str">
        <f>selection!$B$33</f>
        <v>All malignant (excl NMSC)</v>
      </c>
      <c r="D125" s="1">
        <v>24</v>
      </c>
      <c r="E125" s="1" t="e">
        <f>IF(VLOOKUP($A125,FUNNELDATA_CT!$A:$O,5,FALSE)=0,NA(),VLOOKUP($A125,FUNNELDATA_CT!$A:$O,5,FALSE))</f>
        <v>#N/A</v>
      </c>
      <c r="F125" s="1" t="e">
        <f>IF(VLOOKUP($A125,FUNNELDATA_CT!$A:$O,6,FALSE)=0,NA(),VLOOKUP($A125,FUNNELDATA_CT!$A:$O,6,FALSE))</f>
        <v>#N/A</v>
      </c>
      <c r="G125" s="1">
        <f>IF(VLOOKUP($A125,FUNNELDATA_CT!$A:$O,7,FALSE)=0,"",VLOOKUP($A125,FUNNELDATA_CT!$A:$O,7,FALSE))</f>
        <v>72412</v>
      </c>
      <c r="H125" s="1" t="e">
        <f>IF(VLOOKUP($A125,FUNNELDATA_CT!$A:$O,8,FALSE)=0,NA(),VLOOKUP($A125,FUNNELDATA_CT!$A:$O,8,FALSE))</f>
        <v>#N/A</v>
      </c>
      <c r="I125" s="1">
        <f>IF(VLOOKUP($A125,FUNNELDATA_CT!$A:$O,9,FALSE)=0,"",VLOOKUP($A125,FUNNELDATA_CT!$A:$O,9,FALSE))</f>
        <v>28.21106</v>
      </c>
      <c r="J125" s="1">
        <f>IF(VLOOKUP($A125,FUNNELDATA_CT!$A:$O,10,FALSE)=0,"",VLOOKUP($A125,FUNNELDATA_CT!$A:$O,10,FALSE))</f>
        <v>28.868919999999999</v>
      </c>
      <c r="K125" s="1">
        <f>IF(VLOOKUP($A125,FUNNELDATA_CT!$A:$O,11,FALSE)=0,"",VLOOKUP($A125,FUNNELDATA_CT!$A:$O,11,FALSE))</f>
        <v>28.021940000000001</v>
      </c>
      <c r="L125" s="1">
        <f>IF(VLOOKUP($A125,FUNNELDATA_CT!$A:$O,12,FALSE)=0,"",VLOOKUP($A125,FUNNELDATA_CT!$A:$O,12,FALSE))</f>
        <v>29.059170000000002</v>
      </c>
      <c r="M125" s="1" t="e">
        <f>IF(VLOOKUP($A125,FUNNELDATA_CT!$A:$O,13,FALSE)=0,NA(),VLOOKUP($A125,FUNNELDATA_CT!$A:$O,13,FALSE))</f>
        <v>#N/A</v>
      </c>
      <c r="N125" s="1" t="e">
        <f>IF(AND(F125&lt;&gt;"",F125=selection!$J$26),G125,NA())</f>
        <v>#N/A</v>
      </c>
      <c r="O125" s="1" t="e">
        <f>IF(AND(F125&lt;&gt;"",F125=selection!$J$26),H125,NA())</f>
        <v>#N/A</v>
      </c>
      <c r="P125" s="1">
        <f t="shared" si="2"/>
        <v>72412</v>
      </c>
    </row>
    <row r="126" spans="1:16" s="1" customFormat="1" x14ac:dyDescent="0.25">
      <c r="A126" s="1" t="str">
        <f t="shared" si="0"/>
        <v>All malignant (excl NMSC)25</v>
      </c>
      <c r="B126" s="1" t="s">
        <v>259</v>
      </c>
      <c r="C126" s="1" t="str">
        <f>selection!$B$33</f>
        <v>All malignant (excl NMSC)</v>
      </c>
      <c r="D126" s="1">
        <v>25</v>
      </c>
      <c r="E126" s="1" t="e">
        <f>IF(VLOOKUP($A126,FUNNELDATA_CT!$A:$O,5,FALSE)=0,NA(),VLOOKUP($A126,FUNNELDATA_CT!$A:$O,5,FALSE))</f>
        <v>#N/A</v>
      </c>
      <c r="F126" s="1" t="e">
        <f>IF(VLOOKUP($A126,FUNNELDATA_CT!$A:$O,6,FALSE)=0,NA(),VLOOKUP($A126,FUNNELDATA_CT!$A:$O,6,FALSE))</f>
        <v>#N/A</v>
      </c>
      <c r="G126" s="1">
        <f>IF(VLOOKUP($A126,FUNNELDATA_CT!$A:$O,7,FALSE)=0,"",VLOOKUP($A126,FUNNELDATA_CT!$A:$O,7,FALSE))</f>
        <v>81032</v>
      </c>
      <c r="H126" s="1" t="e">
        <f>IF(VLOOKUP($A126,FUNNELDATA_CT!$A:$O,8,FALSE)=0,NA(),VLOOKUP($A126,FUNNELDATA_CT!$A:$O,8,FALSE))</f>
        <v>#N/A</v>
      </c>
      <c r="I126" s="1">
        <f>IF(VLOOKUP($A126,FUNNELDATA_CT!$A:$O,9,FALSE)=0,"",VLOOKUP($A126,FUNNELDATA_CT!$A:$O,9,FALSE))</f>
        <v>28.229089999999999</v>
      </c>
      <c r="J126" s="1">
        <f>IF(VLOOKUP($A126,FUNNELDATA_CT!$A:$O,10,FALSE)=0,"",VLOOKUP($A126,FUNNELDATA_CT!$A:$O,10,FALSE))</f>
        <v>28.85098</v>
      </c>
      <c r="K126" s="1">
        <f>IF(VLOOKUP($A126,FUNNELDATA_CT!$A:$O,11,FALSE)=0,"",VLOOKUP($A126,FUNNELDATA_CT!$A:$O,11,FALSE))</f>
        <v>28.050280000000001</v>
      </c>
      <c r="L126" s="1">
        <f>IF(VLOOKUP($A126,FUNNELDATA_CT!$A:$O,12,FALSE)=0,"",VLOOKUP($A126,FUNNELDATA_CT!$A:$O,12,FALSE))</f>
        <v>29.03079</v>
      </c>
      <c r="M126" s="1" t="e">
        <f>IF(VLOOKUP($A126,FUNNELDATA_CT!$A:$O,13,FALSE)=0,NA(),VLOOKUP($A126,FUNNELDATA_CT!$A:$O,13,FALSE))</f>
        <v>#N/A</v>
      </c>
      <c r="N126" s="1" t="e">
        <f>IF(AND(F126&lt;&gt;"",F126=selection!$J$26),G126,NA())</f>
        <v>#N/A</v>
      </c>
      <c r="O126" s="1" t="e">
        <f>IF(AND(F126&lt;&gt;"",F126=selection!$J$26),H126,NA())</f>
        <v>#N/A</v>
      </c>
      <c r="P126" s="1">
        <f t="shared" si="2"/>
        <v>81032</v>
      </c>
    </row>
    <row r="127" spans="1:16" s="1" customFormat="1" x14ac:dyDescent="0.25">
      <c r="A127" s="1" t="str">
        <f t="shared" si="0"/>
        <v>All malignant (excl NMSC)26</v>
      </c>
      <c r="B127" s="1" t="s">
        <v>259</v>
      </c>
      <c r="C127" s="1" t="str">
        <f>selection!$B$33</f>
        <v>All malignant (excl NMSC)</v>
      </c>
      <c r="D127" s="1">
        <v>26</v>
      </c>
      <c r="E127" s="1" t="e">
        <f>IF(VLOOKUP($A127,FUNNELDATA_CT!$A:$O,5,FALSE)=0,NA(),VLOOKUP($A127,FUNNELDATA_CT!$A:$O,5,FALSE))</f>
        <v>#N/A</v>
      </c>
      <c r="F127" s="1" t="e">
        <f>IF(VLOOKUP($A127,FUNNELDATA_CT!$A:$O,6,FALSE)=0,NA(),VLOOKUP($A127,FUNNELDATA_CT!$A:$O,6,FALSE))</f>
        <v>#N/A</v>
      </c>
      <c r="G127" s="1">
        <f>IF(VLOOKUP($A127,FUNNELDATA_CT!$A:$O,7,FALSE)=0,"",VLOOKUP($A127,FUNNELDATA_CT!$A:$O,7,FALSE))</f>
        <v>89652</v>
      </c>
      <c r="H127" s="1" t="e">
        <f>IF(VLOOKUP($A127,FUNNELDATA_CT!$A:$O,8,FALSE)=0,NA(),VLOOKUP($A127,FUNNELDATA_CT!$A:$O,8,FALSE))</f>
        <v>#N/A</v>
      </c>
      <c r="I127" s="1">
        <f>IF(VLOOKUP($A127,FUNNELDATA_CT!$A:$O,9,FALSE)=0,"",VLOOKUP($A127,FUNNELDATA_CT!$A:$O,9,FALSE))</f>
        <v>28.244450000000001</v>
      </c>
      <c r="J127" s="1">
        <f>IF(VLOOKUP($A127,FUNNELDATA_CT!$A:$O,10,FALSE)=0,"",VLOOKUP($A127,FUNNELDATA_CT!$A:$O,10,FALSE))</f>
        <v>28.83569</v>
      </c>
      <c r="K127" s="1">
        <f>IF(VLOOKUP($A127,FUNNELDATA_CT!$A:$O,11,FALSE)=0,"",VLOOKUP($A127,FUNNELDATA_CT!$A:$O,11,FALSE))</f>
        <v>28.07443</v>
      </c>
      <c r="L127" s="1">
        <f>IF(VLOOKUP($A127,FUNNELDATA_CT!$A:$O,12,FALSE)=0,"",VLOOKUP($A127,FUNNELDATA_CT!$A:$O,12,FALSE))</f>
        <v>29.006609999999998</v>
      </c>
      <c r="M127" s="1" t="e">
        <f>IF(VLOOKUP($A127,FUNNELDATA_CT!$A:$O,13,FALSE)=0,NA(),VLOOKUP($A127,FUNNELDATA_CT!$A:$O,13,FALSE))</f>
        <v>#N/A</v>
      </c>
      <c r="N127" s="1" t="e">
        <f>IF(AND(F127&lt;&gt;"",F127=selection!$J$26),G127,NA())</f>
        <v>#N/A</v>
      </c>
      <c r="O127" s="1" t="e">
        <f>IF(AND(F127&lt;&gt;"",F127=selection!$J$26),H127,NA())</f>
        <v>#N/A</v>
      </c>
      <c r="P127" s="1">
        <f t="shared" si="2"/>
        <v>89652</v>
      </c>
    </row>
    <row r="128" spans="1:16" s="1" customFormat="1" x14ac:dyDescent="0.25">
      <c r="A128" s="1" t="str">
        <f t="shared" si="0"/>
        <v>All malignant (excl NMSC)27</v>
      </c>
      <c r="B128" s="1" t="s">
        <v>259</v>
      </c>
      <c r="C128" s="1" t="str">
        <f>selection!$B$33</f>
        <v>All malignant (excl NMSC)</v>
      </c>
      <c r="D128" s="1">
        <v>27</v>
      </c>
      <c r="E128" s="1" t="str">
        <f>IF(VLOOKUP($A128,FUNNELDATA_CT!$A:$O,5,FALSE)=0,NA(),VLOOKUP($A128,FUNNELDATA_CT!$A:$O,5,FALSE))</f>
        <v>E56000007</v>
      </c>
      <c r="F128" s="1" t="str">
        <f>IF(VLOOKUP($A128,FUNNELDATA_CT!$A:$O,6,FALSE)=0,NA(),VLOOKUP($A128,FUNNELDATA_CT!$A:$O,6,FALSE))</f>
        <v>West Midlands</v>
      </c>
      <c r="G128" s="1">
        <f>IF(VLOOKUP($A128,FUNNELDATA_CT!$A:$O,7,FALSE)=0,"",VLOOKUP($A128,FUNNELDATA_CT!$A:$O,7,FALSE))</f>
        <v>95373</v>
      </c>
      <c r="H128" s="1">
        <f>IF(VLOOKUP($A128,FUNNELDATA_CT!$A:$O,8,FALSE)=0,NA(),VLOOKUP($A128,FUNNELDATA_CT!$A:$O,8,FALSE))</f>
        <v>27.84226</v>
      </c>
      <c r="I128" s="1">
        <f>IF(VLOOKUP($A128,FUNNELDATA_CT!$A:$O,9,FALSE)=0,"",VLOOKUP($A128,FUNNELDATA_CT!$A:$O,9,FALSE))</f>
        <v>28.25348</v>
      </c>
      <c r="J128" s="1">
        <f>IF(VLOOKUP($A128,FUNNELDATA_CT!$A:$O,10,FALSE)=0,"",VLOOKUP($A128,FUNNELDATA_CT!$A:$O,10,FALSE))</f>
        <v>28.826699999999999</v>
      </c>
      <c r="K128" s="1">
        <f>IF(VLOOKUP($A128,FUNNELDATA_CT!$A:$O,11,FALSE)=0,"",VLOOKUP($A128,FUNNELDATA_CT!$A:$O,11,FALSE))</f>
        <v>28.088619999999999</v>
      </c>
      <c r="L128" s="1">
        <f>IF(VLOOKUP($A128,FUNNELDATA_CT!$A:$O,12,FALSE)=0,"",VLOOKUP($A128,FUNNELDATA_CT!$A:$O,12,FALSE))</f>
        <v>28.99241</v>
      </c>
      <c r="M128" s="1">
        <f>IF(VLOOKUP($A128,FUNNELDATA_CT!$A:$O,13,FALSE)=0,NA(),VLOOKUP($A128,FUNNELDATA_CT!$A:$O,13,FALSE))</f>
        <v>28.540400000000002</v>
      </c>
      <c r="N128" s="1" t="e">
        <f>IF(AND(F128&lt;&gt;"",F128=selection!$J$26),G128,NA())</f>
        <v>#N/A</v>
      </c>
      <c r="O128" s="1" t="e">
        <f>IF(AND(F128&lt;&gt;"",F128=selection!$J$26),H128,NA())</f>
        <v>#N/A</v>
      </c>
      <c r="P128" s="1">
        <f t="shared" si="2"/>
        <v>95373</v>
      </c>
    </row>
    <row r="129" spans="1:21" s="1" customFormat="1" x14ac:dyDescent="0.25">
      <c r="A129" s="1" t="str">
        <f t="shared" si="0"/>
        <v>All malignant (excl NMSC)28</v>
      </c>
      <c r="B129" s="1" t="s">
        <v>259</v>
      </c>
      <c r="C129" s="1" t="str">
        <f>selection!$B$33</f>
        <v>All malignant (excl NMSC)</v>
      </c>
      <c r="D129" s="1">
        <v>28</v>
      </c>
      <c r="E129" s="1" t="e">
        <f>IF(VLOOKUP($A129,FUNNELDATA_CT!$A:$O,5,FALSE)=0,NA(),VLOOKUP($A129,FUNNELDATA_CT!$A:$O,5,FALSE))</f>
        <v>#N/A</v>
      </c>
      <c r="F129" s="1" t="e">
        <f>IF(VLOOKUP($A129,FUNNELDATA_CT!$A:$O,6,FALSE)=0,NA(),VLOOKUP($A129,FUNNELDATA_CT!$A:$O,6,FALSE))</f>
        <v>#N/A</v>
      </c>
      <c r="G129" s="1">
        <f>IF(VLOOKUP($A129,FUNNELDATA_CT!$A:$O,7,FALSE)=0,"",VLOOKUP($A129,FUNNELDATA_CT!$A:$O,7,FALSE))</f>
        <v>98272</v>
      </c>
      <c r="H129" s="1" t="e">
        <f>IF(VLOOKUP($A129,FUNNELDATA_CT!$A:$O,8,FALSE)=0,NA(),VLOOKUP($A129,FUNNELDATA_CT!$A:$O,8,FALSE))</f>
        <v>#N/A</v>
      </c>
      <c r="I129" s="1">
        <f>IF(VLOOKUP($A129,FUNNELDATA_CT!$A:$O,9,FALSE)=0,"",VLOOKUP($A129,FUNNELDATA_CT!$A:$O,9,FALSE))</f>
        <v>28.257739999999998</v>
      </c>
      <c r="J129" s="1">
        <f>IF(VLOOKUP($A129,FUNNELDATA_CT!$A:$O,10,FALSE)=0,"",VLOOKUP($A129,FUNNELDATA_CT!$A:$O,10,FALSE))</f>
        <v>28.82245</v>
      </c>
      <c r="K129" s="1">
        <f>IF(VLOOKUP($A129,FUNNELDATA_CT!$A:$O,11,FALSE)=0,"",VLOOKUP($A129,FUNNELDATA_CT!$A:$O,11,FALSE))</f>
        <v>28.09534</v>
      </c>
      <c r="L129" s="1">
        <f>IF(VLOOKUP($A129,FUNNELDATA_CT!$A:$O,12,FALSE)=0,"",VLOOKUP($A129,FUNNELDATA_CT!$A:$O,12,FALSE))</f>
        <v>28.985690000000002</v>
      </c>
      <c r="M129" s="1" t="e">
        <f>IF(VLOOKUP($A129,FUNNELDATA_CT!$A:$O,13,FALSE)=0,NA(),VLOOKUP($A129,FUNNELDATA_CT!$A:$O,13,FALSE))</f>
        <v>#N/A</v>
      </c>
      <c r="N129" s="1" t="e">
        <f>IF(AND(F129&lt;&gt;"",F129=selection!$J$26),G129,NA())</f>
        <v>#N/A</v>
      </c>
      <c r="O129" s="1" t="e">
        <f>IF(AND(F129&lt;&gt;"",F129=selection!$J$26),H129,NA())</f>
        <v>#N/A</v>
      </c>
      <c r="P129" s="1">
        <f t="shared" si="2"/>
        <v>98272</v>
      </c>
    </row>
    <row r="130" spans="1:21" s="1" customFormat="1" x14ac:dyDescent="0.25">
      <c r="A130" s="1" t="str">
        <f t="shared" si="0"/>
        <v>All malignant (excl NMSC)29</v>
      </c>
      <c r="B130" s="1" t="s">
        <v>259</v>
      </c>
      <c r="C130" s="1" t="str">
        <f>selection!$B$33</f>
        <v>All malignant (excl NMSC)</v>
      </c>
      <c r="D130" s="1">
        <v>29</v>
      </c>
      <c r="E130" s="1" t="e">
        <f>IF(VLOOKUP($A130,FUNNELDATA_CT!$A:$O,5,FALSE)=0,NA(),VLOOKUP($A130,FUNNELDATA_CT!$A:$O,5,FALSE))</f>
        <v>#N/A</v>
      </c>
      <c r="F130" s="1" t="e">
        <f>IF(VLOOKUP($A130,FUNNELDATA_CT!$A:$O,6,FALSE)=0,NA(),VLOOKUP($A130,FUNNELDATA_CT!$A:$O,6,FALSE))</f>
        <v>#N/A</v>
      </c>
      <c r="G130" s="1">
        <f>IF(VLOOKUP($A130,FUNNELDATA_CT!$A:$O,7,FALSE)=0,NA(),VLOOKUP($A130,FUNNELDATA_CT!$A:$O,7,FALSE))</f>
        <v>106892</v>
      </c>
      <c r="H130" s="1" t="e">
        <f>IF(VLOOKUP($A130,FUNNELDATA_CT!$A:$O,8,FALSE)=0,NA(),VLOOKUP($A130,FUNNELDATA_CT!$A:$O,8,FALSE))</f>
        <v>#N/A</v>
      </c>
      <c r="I130" s="1">
        <f>IF(VLOOKUP($A130,FUNNELDATA_CT!$A:$O,9,FALSE)=0,"",VLOOKUP($A130,FUNNELDATA_CT!$A:$O,9,FALSE))</f>
        <v>28.269390000000001</v>
      </c>
      <c r="J130" s="1">
        <f>IF(VLOOKUP($A130,FUNNELDATA_CT!$A:$O,10,FALSE)=0,"",VLOOKUP($A130,FUNNELDATA_CT!$A:$O,10,FALSE))</f>
        <v>28.810849999999999</v>
      </c>
      <c r="K130" s="1">
        <f>IF(VLOOKUP($A130,FUNNELDATA_CT!$A:$O,11,FALSE)=0,"",VLOOKUP($A130,FUNNELDATA_CT!$A:$O,11,FALSE))</f>
        <v>28.11365</v>
      </c>
      <c r="L130" s="1">
        <f>IF(VLOOKUP($A130,FUNNELDATA_CT!$A:$O,12,FALSE)=0,"",VLOOKUP($A130,FUNNELDATA_CT!$A:$O,12,FALSE))</f>
        <v>28.967359999999999</v>
      </c>
      <c r="M130" s="1" t="e">
        <f>IF(VLOOKUP($A130,FUNNELDATA_CT!$A:$O,13,FALSE)=0,NA(),VLOOKUP($A130,FUNNELDATA_CT!$A:$O,13,FALSE))</f>
        <v>#N/A</v>
      </c>
      <c r="N130" s="1" t="e">
        <f>IF(AND(F130&lt;&gt;"",F130=selection!$J$26),G130,NA())</f>
        <v>#N/A</v>
      </c>
      <c r="O130" s="1" t="e">
        <f>IF(AND(F130&lt;&gt;"",F130=selection!$J$26),H130,NA())</f>
        <v>#N/A</v>
      </c>
      <c r="P130" s="1">
        <f t="shared" si="2"/>
        <v>106892</v>
      </c>
    </row>
    <row r="131" spans="1:21" s="1" customFormat="1" x14ac:dyDescent="0.25">
      <c r="A131" s="1" t="str">
        <f t="shared" si="0"/>
        <v>All malignant (excl NMSC)30</v>
      </c>
      <c r="B131" s="1" t="s">
        <v>259</v>
      </c>
      <c r="C131" s="1" t="str">
        <f>selection!$B$33</f>
        <v>All malignant (excl NMSC)</v>
      </c>
      <c r="D131" s="1">
        <v>30</v>
      </c>
      <c r="E131" s="1" t="str">
        <f>IF(VLOOKUP($A131,FUNNELDATA_CT!$A:$O,5,FALSE)=0,NA(),VLOOKUP($A131,FUNNELDATA_CT!$A:$O,5,FALSE))</f>
        <v>E56000009</v>
      </c>
      <c r="F131" s="1" t="str">
        <f>IF(VLOOKUP($A131,FUNNELDATA_CT!$A:$O,6,FALSE)=0,NA(),VLOOKUP($A131,FUNNELDATA_CT!$A:$O,6,FALSE))</f>
        <v>East of England</v>
      </c>
      <c r="G131" s="1">
        <f>IF(VLOOKUP($A131,FUNNELDATA_CT!$A:$O,7,FALSE)=0,"",VLOOKUP($A131,FUNNELDATA_CT!$A:$O,7,FALSE))</f>
        <v>107712</v>
      </c>
      <c r="H131" s="1">
        <f>IF(VLOOKUP($A131,FUNNELDATA_CT!$A:$O,8,FALSE)=0,NA(),VLOOKUP($A131,FUNNELDATA_CT!$A:$O,8,FALSE))</f>
        <v>28.579920000000001</v>
      </c>
      <c r="I131" s="1">
        <f>IF(VLOOKUP($A131,FUNNELDATA_CT!$A:$O,9,FALSE)=0,"",VLOOKUP($A131,FUNNELDATA_CT!$A:$O,9,FALSE))</f>
        <v>28.270430000000001</v>
      </c>
      <c r="J131" s="1">
        <f>IF(VLOOKUP($A131,FUNNELDATA_CT!$A:$O,10,FALSE)=0,"",VLOOKUP($A131,FUNNELDATA_CT!$A:$O,10,FALSE))</f>
        <v>28.809819999999998</v>
      </c>
      <c r="K131" s="1">
        <f>IF(VLOOKUP($A131,FUNNELDATA_CT!$A:$O,11,FALSE)=0,"",VLOOKUP($A131,FUNNELDATA_CT!$A:$O,11,FALSE))</f>
        <v>28.115279999999998</v>
      </c>
      <c r="L131" s="1">
        <f>IF(VLOOKUP($A131,FUNNELDATA_CT!$A:$O,12,FALSE)=0,"",VLOOKUP($A131,FUNNELDATA_CT!$A:$O,12,FALSE))</f>
        <v>28.965730000000001</v>
      </c>
      <c r="M131" s="1">
        <f>IF(VLOOKUP($A131,FUNNELDATA_CT!$A:$O,13,FALSE)=0,NA(),VLOOKUP($A131,FUNNELDATA_CT!$A:$O,13,FALSE))</f>
        <v>28.540400000000002</v>
      </c>
      <c r="N131" s="1" t="e">
        <f>IF(AND(F131&lt;&gt;"",F131=selection!$J$26),G131,NA())</f>
        <v>#N/A</v>
      </c>
      <c r="O131" s="1" t="e">
        <f>IF(AND(F131&lt;&gt;"",F131=selection!$J$26),H131,NA())</f>
        <v>#N/A</v>
      </c>
      <c r="P131" s="1">
        <f t="shared" si="2"/>
        <v>107712</v>
      </c>
    </row>
    <row r="132" spans="1:21" s="1" customFormat="1" x14ac:dyDescent="0.25">
      <c r="A132" s="1" t="str">
        <f t="shared" si="0"/>
        <v>All malignant (excl NMSC)31</v>
      </c>
      <c r="B132" s="1" t="s">
        <v>259</v>
      </c>
      <c r="C132" s="1" t="str">
        <f>selection!$B$33</f>
        <v>All malignant (excl NMSC)</v>
      </c>
      <c r="D132" s="1">
        <v>31</v>
      </c>
      <c r="E132" s="1" t="e">
        <f>IF(VLOOKUP($A132,FUNNELDATA_CT!$A:$O,5,FALSE)=0,NA(),VLOOKUP($A132,FUNNELDATA_CT!$A:$O,5,FALSE))</f>
        <v>#N/A</v>
      </c>
      <c r="F132" s="1" t="e">
        <f>IF(VLOOKUP($A132,FUNNELDATA_CT!$A:$O,6,FALSE)=0,NA(),VLOOKUP($A132,FUNNELDATA_CT!$A:$O,6,FALSE))</f>
        <v>#N/A</v>
      </c>
      <c r="G132" s="1">
        <f>IF(VLOOKUP($A132,FUNNELDATA_CT!$A:$O,7,FALSE)=0,"",VLOOKUP($A132,FUNNELDATA_CT!$A:$O,7,FALSE))</f>
        <v>115512</v>
      </c>
      <c r="H132" s="1" t="e">
        <f>IF(VLOOKUP($A132,FUNNELDATA_CT!$A:$O,8,FALSE)=0,NA(),VLOOKUP($A132,FUNNELDATA_CT!$A:$O,8,FALSE))</f>
        <v>#N/A</v>
      </c>
      <c r="I132" s="1">
        <f>IF(VLOOKUP($A132,FUNNELDATA_CT!$A:$O,9,FALSE)=0,"",VLOOKUP($A132,FUNNELDATA_CT!$A:$O,9,FALSE))</f>
        <v>28.279710000000001</v>
      </c>
      <c r="J132" s="1">
        <f>IF(VLOOKUP($A132,FUNNELDATA_CT!$A:$O,10,FALSE)=0,"",VLOOKUP($A132,FUNNELDATA_CT!$A:$O,10,FALSE))</f>
        <v>28.80057</v>
      </c>
      <c r="K132" s="1">
        <f>IF(VLOOKUP($A132,FUNNELDATA_CT!$A:$O,11,FALSE)=0,"",VLOOKUP($A132,FUNNELDATA_CT!$A:$O,11,FALSE))</f>
        <v>28.12988</v>
      </c>
      <c r="L132" s="1">
        <f>IF(VLOOKUP($A132,FUNNELDATA_CT!$A:$O,12,FALSE)=0,"",VLOOKUP($A132,FUNNELDATA_CT!$A:$O,12,FALSE))</f>
        <v>28.95111</v>
      </c>
      <c r="M132" s="1" t="e">
        <f>IF(VLOOKUP($A132,FUNNELDATA_CT!$A:$O,13,FALSE)=0,NA(),VLOOKUP($A132,FUNNELDATA_CT!$A:$O,13,FALSE))</f>
        <v>#N/A</v>
      </c>
      <c r="N132" s="1" t="e">
        <f>IF(AND(F132&lt;&gt;"",F132=selection!$J$26),G132,NA())</f>
        <v>#N/A</v>
      </c>
      <c r="O132" s="1" t="e">
        <f>IF(AND(F132&lt;&gt;"",F132=selection!$J$26),H132,NA())</f>
        <v>#N/A</v>
      </c>
      <c r="P132" s="1">
        <f t="shared" si="2"/>
        <v>115512</v>
      </c>
    </row>
    <row r="133" spans="1:21" s="1" customFormat="1" x14ac:dyDescent="0.25">
      <c r="A133" s="1" t="str">
        <f t="shared" si="0"/>
        <v/>
      </c>
      <c r="D133" s="2"/>
    </row>
    <row r="134" spans="1:21" s="1" customFormat="1" x14ac:dyDescent="0.25">
      <c r="A134" s="1" t="str">
        <f t="shared" ref="A134:A165" si="3">CONCATENATE(C134,D134)</f>
        <v>cancergroup2obnum</v>
      </c>
      <c r="B134" s="1" t="s">
        <v>248</v>
      </c>
      <c r="C134" s="1" t="s">
        <v>251</v>
      </c>
      <c r="D134" s="1" t="s">
        <v>257</v>
      </c>
      <c r="E134" s="1" t="s">
        <v>187</v>
      </c>
      <c r="F134" s="1" t="s">
        <v>246</v>
      </c>
      <c r="G134" s="1" t="s">
        <v>222</v>
      </c>
      <c r="H134" s="1" t="s">
        <v>238</v>
      </c>
      <c r="I134" s="1" t="s">
        <v>224</v>
      </c>
      <c r="J134" s="1" t="s">
        <v>225</v>
      </c>
      <c r="K134" s="1" t="s">
        <v>226</v>
      </c>
      <c r="L134" s="1" t="s">
        <v>227</v>
      </c>
      <c r="M134" s="1" t="s">
        <v>239</v>
      </c>
      <c r="N134" s="1" t="s">
        <v>254</v>
      </c>
      <c r="O134" s="1" t="s">
        <v>255</v>
      </c>
      <c r="P134" s="1" t="s">
        <v>261</v>
      </c>
      <c r="R134" s="81" t="s">
        <v>229</v>
      </c>
      <c r="S134" s="125" t="str">
        <f>CONCATENATE("Radiotherapy
Proportion of ",selection!$B$34," tumours diagnosed in 2013-2015 recorded to have been treated with radiotherapy, by Cancer Alliance")</f>
        <v>Radiotherapy
Proportion of All malignant (excl NMSC) tumours diagnosed in 2013-2015 recorded to have been treated with radiotherapy, by Cancer Alliance</v>
      </c>
    </row>
    <row r="135" spans="1:21" s="1" customFormat="1" x14ac:dyDescent="0.25">
      <c r="A135" s="1" t="str">
        <f t="shared" si="3"/>
        <v>All malignant (excl NMSC)1</v>
      </c>
      <c r="B135" s="1" t="s">
        <v>260</v>
      </c>
      <c r="C135" s="1" t="str">
        <f>selection!$B$33</f>
        <v>All malignant (excl NMSC)</v>
      </c>
      <c r="D135" s="1">
        <v>1</v>
      </c>
      <c r="E135" s="1" t="e">
        <f>IF(VLOOKUP($A135,FUNNELDATA_RT!$A:$O,5,FALSE)=0,NA(),VLOOKUP($A135,FUNNELDATA_RT!$A:$O,5,FALSE))</f>
        <v>#N/A</v>
      </c>
      <c r="F135" s="1" t="e">
        <f>IF(VLOOKUP($A135,FUNNELDATA_RT!$A:$O,6,FALSE)=0,NA(),VLOOKUP($A135,FUNNELDATA_RT!$A:$O,6,FALSE))</f>
        <v>#N/A</v>
      </c>
      <c r="G135" s="1">
        <f>IF(VLOOKUP($A135,FUNNELDATA_RT!$A:$O,7,FALSE)=0,"",VLOOKUP($A135,FUNNELDATA_RT!$A:$O,7,FALSE))</f>
        <v>20692</v>
      </c>
      <c r="H135" s="1" t="e">
        <f>IF(VLOOKUP($A135,FUNNELDATA_RT!$A:$O,8,FALSE)=0,NA(),VLOOKUP($A135,FUNNELDATA_RT!$A:$O,8,FALSE))</f>
        <v>#N/A</v>
      </c>
      <c r="I135" s="1">
        <f>IF(VLOOKUP($A135,FUNNELDATA_RT!$A:$O,9,FALSE)=0,"",VLOOKUP($A135,FUNNELDATA_RT!$A:$O,9,FALSE))</f>
        <v>27.00159</v>
      </c>
      <c r="J135" s="1">
        <f>IF(VLOOKUP($A135,FUNNELDATA_RT!$A:$O,10,FALSE)=0,"",VLOOKUP($A135,FUNNELDATA_RT!$A:$O,10,FALSE))</f>
        <v>28.219909999999999</v>
      </c>
      <c r="K135" s="1">
        <f>IF(VLOOKUP($A135,FUNNELDATA_RT!$A:$O,11,FALSE)=0,"",VLOOKUP($A135,FUNNELDATA_RT!$A:$O,11,FALSE))</f>
        <v>26.65239</v>
      </c>
      <c r="L135" s="1">
        <f>IF(VLOOKUP($A135,FUNNELDATA_RT!$A:$O,12,FALSE)=0,"",VLOOKUP($A135,FUNNELDATA_RT!$A:$O,12,FALSE))</f>
        <v>28.573239999999998</v>
      </c>
      <c r="M135" s="1" t="e">
        <f>IF(VLOOKUP($A135,FUNNELDATA_RT!$A:$O,13,FALSE)=0,NA(),VLOOKUP($A135,FUNNELDATA_RT!$A:$O,13,FALSE))</f>
        <v>#N/A</v>
      </c>
      <c r="N135" s="1" t="e">
        <f>IF(AND(F135&lt;&gt;"",F135=selection!$J$26),G135,NA())</f>
        <v>#N/A</v>
      </c>
      <c r="O135" s="1" t="e">
        <f>IF(AND(F135&lt;&gt;"",F135=selection!$J$26),H135,NA())</f>
        <v>#N/A</v>
      </c>
      <c r="P135" s="1">
        <f>IF(ISNUMBER(G135),G135,"")</f>
        <v>20692</v>
      </c>
      <c r="R135" s="81" t="s">
        <v>230</v>
      </c>
      <c r="S135" s="125" t="str">
        <f>CONCATENATE("Total count of ",selection!$B$34," tumours in Alliance")</f>
        <v>Total count of All malignant (excl NMSC) tumours in Alliance</v>
      </c>
    </row>
    <row r="136" spans="1:21" s="1" customFormat="1" x14ac:dyDescent="0.25">
      <c r="A136" s="1" t="str">
        <f t="shared" si="3"/>
        <v>All malignant (excl NMSC)2</v>
      </c>
      <c r="B136" s="1" t="s">
        <v>260</v>
      </c>
      <c r="C136" s="1" t="str">
        <f>selection!$B$33</f>
        <v>All malignant (excl NMSC)</v>
      </c>
      <c r="D136" s="1">
        <v>2</v>
      </c>
      <c r="E136" s="1" t="str">
        <f>IF(VLOOKUP($A136,FUNNELDATA_RT!$A:$O,5,FALSE)=0,NA(),VLOOKUP($A136,FUNNELDATA_RT!$A:$O,5,FALSE))</f>
        <v>E56000010</v>
      </c>
      <c r="F136" s="1" t="str">
        <f>IF(VLOOKUP($A136,FUNNELDATA_RT!$A:$O,6,FALSE)=0,NA(),VLOOKUP($A136,FUNNELDATA_RT!$A:$O,6,FALSE))</f>
        <v>South East London</v>
      </c>
      <c r="G136" s="1">
        <f>IF(VLOOKUP($A136,FUNNELDATA_RT!$A:$O,7,FALSE)=0,"",VLOOKUP($A136,FUNNELDATA_RT!$A:$O,7,FALSE))</f>
        <v>21554</v>
      </c>
      <c r="H136" s="1">
        <f>IF(VLOOKUP($A136,FUNNELDATA_RT!$A:$O,8,FALSE)=0,NA(),VLOOKUP($A136,FUNNELDATA_RT!$A:$O,8,FALSE))</f>
        <v>28.03192</v>
      </c>
      <c r="I136" s="1">
        <f>IF(VLOOKUP($A136,FUNNELDATA_RT!$A:$O,9,FALSE)=0,"",VLOOKUP($A136,FUNNELDATA_RT!$A:$O,9,FALSE))</f>
        <v>27.013940000000002</v>
      </c>
      <c r="J136" s="1">
        <f>IF(VLOOKUP($A136,FUNNELDATA_RT!$A:$O,10,FALSE)=0,"",VLOOKUP($A136,FUNNELDATA_RT!$A:$O,10,FALSE))</f>
        <v>28.207660000000001</v>
      </c>
      <c r="K136" s="1">
        <f>IF(VLOOKUP($A136,FUNNELDATA_RT!$A:$O,11,FALSE)=0,"",VLOOKUP($A136,FUNNELDATA_RT!$A:$O,11,FALSE))</f>
        <v>26.671759999999999</v>
      </c>
      <c r="L136" s="1">
        <f>IF(VLOOKUP($A136,FUNNELDATA_RT!$A:$O,12,FALSE)=0,"",VLOOKUP($A136,FUNNELDATA_RT!$A:$O,12,FALSE))</f>
        <v>28.553809999999999</v>
      </c>
      <c r="M136" s="1">
        <f>IF(VLOOKUP($A136,FUNNELDATA_RT!$A:$O,13,FALSE)=0,NA(),VLOOKUP($A136,FUNNELDATA_RT!$A:$O,13,FALSE))</f>
        <v>27.61214</v>
      </c>
      <c r="N136" s="1" t="e">
        <f>IF(AND(F136&lt;&gt;"",F136=selection!$J$26),G136,NA())</f>
        <v>#N/A</v>
      </c>
      <c r="O136" s="1" t="e">
        <f>IF(AND(F136&lt;&gt;"",F136=selection!$J$26),H136,NA())</f>
        <v>#N/A</v>
      </c>
      <c r="P136" s="1">
        <f t="shared" ref="P136:P165" si="4">IF(ISNUMBER(G136),G136,"")</f>
        <v>21554</v>
      </c>
      <c r="R136" s="81" t="s">
        <v>231</v>
      </c>
      <c r="S136" s="125" t="s">
        <v>232</v>
      </c>
    </row>
    <row r="137" spans="1:21" s="1" customFormat="1" x14ac:dyDescent="0.25">
      <c r="A137" s="1" t="str">
        <f t="shared" si="3"/>
        <v>All malignant (excl NMSC)3</v>
      </c>
      <c r="B137" s="1" t="s">
        <v>260</v>
      </c>
      <c r="C137" s="1" t="str">
        <f>selection!$B$33</f>
        <v>All malignant (excl NMSC)</v>
      </c>
      <c r="D137" s="1">
        <v>3</v>
      </c>
      <c r="E137" s="1" t="str">
        <f>IF(VLOOKUP($A137,FUNNELDATA_RT!$A:$O,5,FALSE)=0,NA(),VLOOKUP($A137,FUNNELDATA_RT!$A:$O,5,FALSE))</f>
        <v>E56000004</v>
      </c>
      <c r="F137" s="1" t="str">
        <f>IF(VLOOKUP($A137,FUNNELDATA_RT!$A:$O,6,FALSE)=0,NA(),VLOOKUP($A137,FUNNELDATA_RT!$A:$O,6,FALSE))</f>
        <v>Humber, Coast &amp; Vale</v>
      </c>
      <c r="G137" s="1">
        <f>IF(VLOOKUP($A137,FUNNELDATA_RT!$A:$O,7,FALSE)=0,"",VLOOKUP($A137,FUNNELDATA_RT!$A:$O,7,FALSE))</f>
        <v>25105</v>
      </c>
      <c r="H137" s="1">
        <f>IF(VLOOKUP($A137,FUNNELDATA_RT!$A:$O,8,FALSE)=0,NA(),VLOOKUP($A137,FUNNELDATA_RT!$A:$O,8,FALSE))</f>
        <v>28.14977</v>
      </c>
      <c r="I137" s="1">
        <f>IF(VLOOKUP($A137,FUNNELDATA_RT!$A:$O,9,FALSE)=0,"",VLOOKUP($A137,FUNNELDATA_RT!$A:$O,9,FALSE))</f>
        <v>27.057960000000001</v>
      </c>
      <c r="J137" s="1">
        <f>IF(VLOOKUP($A137,FUNNELDATA_RT!$A:$O,10,FALSE)=0,"",VLOOKUP($A137,FUNNELDATA_RT!$A:$O,10,FALSE))</f>
        <v>28.16403</v>
      </c>
      <c r="K137" s="1">
        <f>IF(VLOOKUP($A137,FUNNELDATA_RT!$A:$O,11,FALSE)=0,"",VLOOKUP($A137,FUNNELDATA_RT!$A:$O,11,FALSE))</f>
        <v>26.740749999999998</v>
      </c>
      <c r="L137" s="1">
        <f>IF(VLOOKUP($A137,FUNNELDATA_RT!$A:$O,12,FALSE)=0,"",VLOOKUP($A137,FUNNELDATA_RT!$A:$O,12,FALSE))</f>
        <v>28.48462</v>
      </c>
      <c r="M137" s="1">
        <f>IF(VLOOKUP($A137,FUNNELDATA_RT!$A:$O,13,FALSE)=0,NA(),VLOOKUP($A137,FUNNELDATA_RT!$A:$O,13,FALSE))</f>
        <v>27.61214</v>
      </c>
      <c r="N137" s="1" t="e">
        <f>IF(AND(F137&lt;&gt;"",F137=selection!$J$26),G137,NA())</f>
        <v>#N/A</v>
      </c>
      <c r="O137" s="1" t="e">
        <f>IF(AND(F137&lt;&gt;"",F137=selection!$J$26),H137,NA())</f>
        <v>#N/A</v>
      </c>
      <c r="P137" s="1">
        <f t="shared" si="4"/>
        <v>25105</v>
      </c>
      <c r="R137" s="81" t="s">
        <v>233</v>
      </c>
      <c r="S137" s="125" t="s">
        <v>240</v>
      </c>
      <c r="U137" s="1" t="s">
        <v>234</v>
      </c>
    </row>
    <row r="138" spans="1:21" s="1" customFormat="1" x14ac:dyDescent="0.25">
      <c r="A138" s="1" t="str">
        <f t="shared" si="3"/>
        <v>All malignant (excl NMSC)4</v>
      </c>
      <c r="B138" s="1" t="s">
        <v>260</v>
      </c>
      <c r="C138" s="1" t="str">
        <f>selection!$B$33</f>
        <v>All malignant (excl NMSC)</v>
      </c>
      <c r="D138" s="1">
        <v>4</v>
      </c>
      <c r="E138" s="1" t="e">
        <f>IF(VLOOKUP($A138,FUNNELDATA_RT!$A:$O,5,FALSE)=0,NA(),VLOOKUP($A138,FUNNELDATA_RT!$A:$O,5,FALSE))</f>
        <v>#N/A</v>
      </c>
      <c r="F138" s="1" t="e">
        <f>IF(VLOOKUP($A138,FUNNELDATA_RT!$A:$O,6,FALSE)=0,NA(),VLOOKUP($A138,FUNNELDATA_RT!$A:$O,6,FALSE))</f>
        <v>#N/A</v>
      </c>
      <c r="G138" s="1">
        <f>IF(VLOOKUP($A138,FUNNELDATA_RT!$A:$O,7,FALSE)=0,"",VLOOKUP($A138,FUNNELDATA_RT!$A:$O,7,FALSE))</f>
        <v>29312</v>
      </c>
      <c r="H138" s="1" t="e">
        <f>IF(VLOOKUP($A138,FUNNELDATA_RT!$A:$O,8,FALSE)=0,NA(),VLOOKUP($A138,FUNNELDATA_RT!$A:$O,8,FALSE))</f>
        <v>#N/A</v>
      </c>
      <c r="I138" s="1">
        <f>IF(VLOOKUP($A138,FUNNELDATA_RT!$A:$O,9,FALSE)=0,"",VLOOKUP($A138,FUNNELDATA_RT!$A:$O,9,FALSE))</f>
        <v>27.099340000000002</v>
      </c>
      <c r="J138" s="1">
        <f>IF(VLOOKUP($A138,FUNNELDATA_RT!$A:$O,10,FALSE)=0,"",VLOOKUP($A138,FUNNELDATA_RT!$A:$O,10,FALSE))</f>
        <v>28.122969999999999</v>
      </c>
      <c r="K138" s="1">
        <f>IF(VLOOKUP($A138,FUNNELDATA_RT!$A:$O,11,FALSE)=0,"",VLOOKUP($A138,FUNNELDATA_RT!$A:$O,11,FALSE))</f>
        <v>26.80566</v>
      </c>
      <c r="L138" s="1">
        <f>IF(VLOOKUP($A138,FUNNELDATA_RT!$A:$O,12,FALSE)=0,"",VLOOKUP($A138,FUNNELDATA_RT!$A:$O,12,FALSE))</f>
        <v>28.419560000000001</v>
      </c>
      <c r="M138" s="1" t="e">
        <f>IF(VLOOKUP($A138,FUNNELDATA_RT!$A:$O,13,FALSE)=0,NA(),VLOOKUP($A138,FUNNELDATA_RT!$A:$O,13,FALSE))</f>
        <v>#N/A</v>
      </c>
      <c r="N138" s="1" t="e">
        <f>IF(AND(F138&lt;&gt;"",F138=selection!$J$26),G138,NA())</f>
        <v>#N/A</v>
      </c>
      <c r="O138" s="1" t="e">
        <f>IF(AND(F138&lt;&gt;"",F138=selection!$J$26),H138,NA())</f>
        <v>#N/A</v>
      </c>
      <c r="P138" s="1">
        <f t="shared" si="4"/>
        <v>29312</v>
      </c>
      <c r="R138" s="81" t="s">
        <v>235</v>
      </c>
      <c r="S138" s="126">
        <f>AVERAGEIF(M135:M165,"&lt;&gt;#N/A",M135:M165)</f>
        <v>27.612140000000007</v>
      </c>
      <c r="T138" s="127">
        <f>S138</f>
        <v>27.612140000000007</v>
      </c>
      <c r="U138" s="1">
        <f>AVERAGEIF(H135:H165,"&lt;&gt;#N/A",H135:H165)</f>
        <v>27.622722105263158</v>
      </c>
    </row>
    <row r="139" spans="1:21" s="1" customFormat="1" x14ac:dyDescent="0.25">
      <c r="A139" s="1" t="str">
        <f t="shared" si="3"/>
        <v>All malignant (excl NMSC)5</v>
      </c>
      <c r="B139" s="1" t="s">
        <v>260</v>
      </c>
      <c r="C139" s="1" t="str">
        <f>selection!$B$33</f>
        <v>All malignant (excl NMSC)</v>
      </c>
      <c r="D139" s="1">
        <v>5</v>
      </c>
      <c r="E139" s="1" t="str">
        <f>IF(VLOOKUP($A139,FUNNELDATA_RT!$A:$O,5,FALSE)=0,NA(),VLOOKUP($A139,FUNNELDATA_RT!$A:$O,5,FALSE))</f>
        <v>E56000018</v>
      </c>
      <c r="F139" s="1" t="str">
        <f>IF(VLOOKUP($A139,FUNNELDATA_RT!$A:$O,6,FALSE)=0,NA(),VLOOKUP($A139,FUNNELDATA_RT!$A:$O,6,FALSE))</f>
        <v>Lancashire &amp; South Cumbria</v>
      </c>
      <c r="G139" s="1">
        <f>IF(VLOOKUP($A139,FUNNELDATA_RT!$A:$O,7,FALSE)=0,"",VLOOKUP($A139,FUNNELDATA_RT!$A:$O,7,FALSE))</f>
        <v>30515</v>
      </c>
      <c r="H139" s="1">
        <f>IF(VLOOKUP($A139,FUNNELDATA_RT!$A:$O,8,FALSE)=0,NA(),VLOOKUP($A139,FUNNELDATA_RT!$A:$O,8,FALSE))</f>
        <v>26.908080000000002</v>
      </c>
      <c r="I139" s="1">
        <f>IF(VLOOKUP($A139,FUNNELDATA_RT!$A:$O,9,FALSE)=0,"",VLOOKUP($A139,FUNNELDATA_RT!$A:$O,9,FALSE))</f>
        <v>27.109570000000001</v>
      </c>
      <c r="J139" s="1">
        <f>IF(VLOOKUP($A139,FUNNELDATA_RT!$A:$O,10,FALSE)=0,"",VLOOKUP($A139,FUNNELDATA_RT!$A:$O,10,FALSE))</f>
        <v>28.112819999999999</v>
      </c>
      <c r="K139" s="1">
        <f>IF(VLOOKUP($A139,FUNNELDATA_RT!$A:$O,11,FALSE)=0,"",VLOOKUP($A139,FUNNELDATA_RT!$A:$O,11,FALSE))</f>
        <v>26.821709999999999</v>
      </c>
      <c r="L139" s="1">
        <f>IF(VLOOKUP($A139,FUNNELDATA_RT!$A:$O,12,FALSE)=0,"",VLOOKUP($A139,FUNNELDATA_RT!$A:$O,12,FALSE))</f>
        <v>28.403479999999998</v>
      </c>
      <c r="M139" s="1">
        <f>IF(VLOOKUP($A139,FUNNELDATA_RT!$A:$O,13,FALSE)=0,NA(),VLOOKUP($A139,FUNNELDATA_RT!$A:$O,13,FALSE))</f>
        <v>27.61214</v>
      </c>
      <c r="N139" s="1" t="e">
        <f>IF(AND(F139&lt;&gt;"",F139=selection!$J$26),G139,NA())</f>
        <v>#N/A</v>
      </c>
      <c r="O139" s="1" t="e">
        <f>IF(AND(F139&lt;&gt;"",F139=selection!$J$26),H139,NA())</f>
        <v>#N/A</v>
      </c>
      <c r="P139" s="1">
        <f t="shared" si="4"/>
        <v>30515</v>
      </c>
      <c r="S139" s="128">
        <f>MIN(P135:P165)</f>
        <v>20692</v>
      </c>
      <c r="T139" s="128">
        <f>MAX(P135:P165)</f>
        <v>115512</v>
      </c>
    </row>
    <row r="140" spans="1:21" s="1" customFormat="1" x14ac:dyDescent="0.25">
      <c r="A140" s="1" t="str">
        <f t="shared" si="3"/>
        <v>All malignant (excl NMSC)6</v>
      </c>
      <c r="B140" s="1" t="s">
        <v>260</v>
      </c>
      <c r="C140" s="1" t="str">
        <f>selection!$B$33</f>
        <v>All malignant (excl NMSC)</v>
      </c>
      <c r="D140" s="1">
        <v>6</v>
      </c>
      <c r="E140" s="1" t="str">
        <f>IF(VLOOKUP($A140,FUNNELDATA_RT!$A:$O,5,FALSE)=0,NA(),VLOOKUP($A140,FUNNELDATA_RT!$A:$O,5,FALSE))</f>
        <v>E56000011</v>
      </c>
      <c r="F140" s="1" t="str">
        <f>IF(VLOOKUP($A140,FUNNELDATA_RT!$A:$O,6,FALSE)=0,NA(),VLOOKUP($A140,FUNNELDATA_RT!$A:$O,6,FALSE))</f>
        <v>Kent &amp; Medway</v>
      </c>
      <c r="G140" s="1">
        <f>IF(VLOOKUP($A140,FUNNELDATA_RT!$A:$O,7,FALSE)=0,"",VLOOKUP($A140,FUNNELDATA_RT!$A:$O,7,FALSE))</f>
        <v>31946</v>
      </c>
      <c r="H140" s="1">
        <f>IF(VLOOKUP($A140,FUNNELDATA_RT!$A:$O,8,FALSE)=0,NA(),VLOOKUP($A140,FUNNELDATA_RT!$A:$O,8,FALSE))</f>
        <v>27.211539999999999</v>
      </c>
      <c r="I140" s="1">
        <f>IF(VLOOKUP($A140,FUNNELDATA_RT!$A:$O,9,FALSE)=0,"",VLOOKUP($A140,FUNNELDATA_RT!$A:$O,9,FALSE))</f>
        <v>27.120989999999999</v>
      </c>
      <c r="J140" s="1">
        <f>IF(VLOOKUP($A140,FUNNELDATA_RT!$A:$O,10,FALSE)=0,"",VLOOKUP($A140,FUNNELDATA_RT!$A:$O,10,FALSE))</f>
        <v>28.101500000000001</v>
      </c>
      <c r="K140" s="1">
        <f>IF(VLOOKUP($A140,FUNNELDATA_RT!$A:$O,11,FALSE)=0,"",VLOOKUP($A140,FUNNELDATA_RT!$A:$O,11,FALSE))</f>
        <v>26.83961</v>
      </c>
      <c r="L140" s="1">
        <f>IF(VLOOKUP($A140,FUNNELDATA_RT!$A:$O,12,FALSE)=0,"",VLOOKUP($A140,FUNNELDATA_RT!$A:$O,12,FALSE))</f>
        <v>28.385529999999999</v>
      </c>
      <c r="M140" s="1">
        <f>IF(VLOOKUP($A140,FUNNELDATA_RT!$A:$O,13,FALSE)=0,NA(),VLOOKUP($A140,FUNNELDATA_RT!$A:$O,13,FALSE))</f>
        <v>27.61214</v>
      </c>
      <c r="N140" s="1" t="e">
        <f>IF(AND(F140&lt;&gt;"",F140=selection!$J$26),G140,NA())</f>
        <v>#N/A</v>
      </c>
      <c r="O140" s="1" t="e">
        <f>IF(AND(F140&lt;&gt;"",F140=selection!$J$26),H140,NA())</f>
        <v>#N/A</v>
      </c>
      <c r="P140" s="1">
        <f t="shared" si="4"/>
        <v>31946</v>
      </c>
      <c r="R140" s="81" t="s">
        <v>241</v>
      </c>
      <c r="S140" s="1" t="str">
        <f>selection!$J$26</f>
        <v>Cheshire &amp; Merseyside</v>
      </c>
    </row>
    <row r="141" spans="1:21" s="1" customFormat="1" x14ac:dyDescent="0.25">
      <c r="A141" s="1" t="str">
        <f t="shared" si="3"/>
        <v>All malignant (excl NMSC)7</v>
      </c>
      <c r="B141" s="1" t="s">
        <v>260</v>
      </c>
      <c r="C141" s="1" t="str">
        <f>selection!$B$33</f>
        <v>All malignant (excl NMSC)</v>
      </c>
      <c r="D141" s="1">
        <v>7</v>
      </c>
      <c r="E141" s="1" t="str">
        <f>IF(VLOOKUP($A141,FUNNELDATA_RT!$A:$O,5,FALSE)=0,NA(),VLOOKUP($A141,FUNNELDATA_RT!$A:$O,5,FALSE))</f>
        <v>E56000006</v>
      </c>
      <c r="F141" s="1" t="str">
        <f>IF(VLOOKUP($A141,FUNNELDATA_RT!$A:$O,6,FALSE)=0,NA(),VLOOKUP($A141,FUNNELDATA_RT!$A:$O,6,FALSE))</f>
        <v>S. Yorkshire, Bassetlaw, N. Derbyshire &amp; Hardwick</v>
      </c>
      <c r="G141" s="1">
        <f>IF(VLOOKUP($A141,FUNNELDATA_RT!$A:$O,7,FALSE)=0,"",VLOOKUP($A141,FUNNELDATA_RT!$A:$O,7,FALSE))</f>
        <v>33301</v>
      </c>
      <c r="H141" s="1">
        <f>IF(VLOOKUP($A141,FUNNELDATA_RT!$A:$O,8,FALSE)=0,NA(),VLOOKUP($A141,FUNNELDATA_RT!$A:$O,8,FALSE))</f>
        <v>26.572769999999998</v>
      </c>
      <c r="I141" s="1">
        <f>IF(VLOOKUP($A141,FUNNELDATA_RT!$A:$O,9,FALSE)=0,"",VLOOKUP($A141,FUNNELDATA_RT!$A:$O,9,FALSE))</f>
        <v>27.1311</v>
      </c>
      <c r="J141" s="1">
        <f>IF(VLOOKUP($A141,FUNNELDATA_RT!$A:$O,10,FALSE)=0,"",VLOOKUP($A141,FUNNELDATA_RT!$A:$O,10,FALSE))</f>
        <v>28.091449999999998</v>
      </c>
      <c r="K141" s="1">
        <f>IF(VLOOKUP($A141,FUNNELDATA_RT!$A:$O,11,FALSE)=0,"",VLOOKUP($A141,FUNNELDATA_RT!$A:$O,11,FALSE))</f>
        <v>26.85548</v>
      </c>
      <c r="L141" s="1">
        <f>IF(VLOOKUP($A141,FUNNELDATA_RT!$A:$O,12,FALSE)=0,"",VLOOKUP($A141,FUNNELDATA_RT!$A:$O,12,FALSE))</f>
        <v>28.369630000000001</v>
      </c>
      <c r="M141" s="1">
        <f>IF(VLOOKUP($A141,FUNNELDATA_RT!$A:$O,13,FALSE)=0,NA(),VLOOKUP($A141,FUNNELDATA_RT!$A:$O,13,FALSE))</f>
        <v>27.61214</v>
      </c>
      <c r="N141" s="1" t="e">
        <f>IF(AND(F141&lt;&gt;"",F141=selection!$J$26),G141,NA())</f>
        <v>#N/A</v>
      </c>
      <c r="O141" s="1" t="e">
        <f>IF(AND(F141&lt;&gt;"",F141=selection!$J$26),H141,NA())</f>
        <v>#N/A</v>
      </c>
      <c r="P141" s="1">
        <f t="shared" si="4"/>
        <v>33301</v>
      </c>
    </row>
    <row r="142" spans="1:21" s="1" customFormat="1" x14ac:dyDescent="0.25">
      <c r="A142" s="1" t="str">
        <f t="shared" si="3"/>
        <v>All malignant (excl NMSC)8</v>
      </c>
      <c r="B142" s="1" t="s">
        <v>260</v>
      </c>
      <c r="C142" s="1" t="str">
        <f>selection!$B$33</f>
        <v>All malignant (excl NMSC)</v>
      </c>
      <c r="D142" s="1">
        <v>8</v>
      </c>
      <c r="E142" s="1" t="str">
        <f>IF(VLOOKUP($A142,FUNNELDATA_RT!$A:$O,5,FALSE)=0,NA(),VLOOKUP($A142,FUNNELDATA_RT!$A:$O,5,FALSE))</f>
        <v>E56000013</v>
      </c>
      <c r="F142" s="1" t="str">
        <f>IF(VLOOKUP($A142,FUNNELDATA_RT!$A:$O,6,FALSE)=0,NA(),VLOOKUP($A142,FUNNELDATA_RT!$A:$O,6,FALSE))</f>
        <v>Thames Valley</v>
      </c>
      <c r="G142" s="1">
        <f>IF(VLOOKUP($A142,FUNNELDATA_RT!$A:$O,7,FALSE)=0,"",VLOOKUP($A142,FUNNELDATA_RT!$A:$O,7,FALSE))</f>
        <v>35107</v>
      </c>
      <c r="H142" s="1">
        <f>IF(VLOOKUP($A142,FUNNELDATA_RT!$A:$O,8,FALSE)=0,NA(),VLOOKUP($A142,FUNNELDATA_RT!$A:$O,8,FALSE))</f>
        <v>28.114049999999999</v>
      </c>
      <c r="I142" s="1">
        <f>IF(VLOOKUP($A142,FUNNELDATA_RT!$A:$O,9,FALSE)=0,"",VLOOKUP($A142,FUNNELDATA_RT!$A:$O,9,FALSE))</f>
        <v>27.143650000000001</v>
      </c>
      <c r="J142" s="1">
        <f>IF(VLOOKUP($A142,FUNNELDATA_RT!$A:$O,10,FALSE)=0,"",VLOOKUP($A142,FUNNELDATA_RT!$A:$O,10,FALSE))</f>
        <v>28.078990000000001</v>
      </c>
      <c r="K142" s="1">
        <f>IF(VLOOKUP($A142,FUNNELDATA_RT!$A:$O,11,FALSE)=0,"",VLOOKUP($A142,FUNNELDATA_RT!$A:$O,11,FALSE))</f>
        <v>26.87519</v>
      </c>
      <c r="L142" s="1">
        <f>IF(VLOOKUP($A142,FUNNELDATA_RT!$A:$O,12,FALSE)=0,"",VLOOKUP($A142,FUNNELDATA_RT!$A:$O,12,FALSE))</f>
        <v>28.349879999999999</v>
      </c>
      <c r="M142" s="1">
        <f>IF(VLOOKUP($A142,FUNNELDATA_RT!$A:$O,13,FALSE)=0,NA(),VLOOKUP($A142,FUNNELDATA_RT!$A:$O,13,FALSE))</f>
        <v>27.61214</v>
      </c>
      <c r="N142" s="1" t="e">
        <f>IF(AND(F142&lt;&gt;"",F142=selection!$J$26),G142,NA())</f>
        <v>#N/A</v>
      </c>
      <c r="O142" s="1" t="e">
        <f>IF(AND(F142&lt;&gt;"",F142=selection!$J$26),H142,NA())</f>
        <v>#N/A</v>
      </c>
      <c r="P142" s="1">
        <f t="shared" si="4"/>
        <v>35107</v>
      </c>
    </row>
    <row r="143" spans="1:21" s="1" customFormat="1" x14ac:dyDescent="0.25">
      <c r="A143" s="1" t="str">
        <f t="shared" si="3"/>
        <v>All malignant (excl NMSC)9</v>
      </c>
      <c r="B143" s="1" t="s">
        <v>260</v>
      </c>
      <c r="C143" s="1" t="str">
        <f>selection!$B$33</f>
        <v>All malignant (excl NMSC)</v>
      </c>
      <c r="D143" s="1">
        <v>9</v>
      </c>
      <c r="E143" s="1" t="str">
        <f>IF(VLOOKUP($A143,FUNNELDATA_RT!$A:$O,5,FALSE)=0,NA(),VLOOKUP($A143,FUNNELDATA_RT!$A:$O,5,FALSE))</f>
        <v>E56000014</v>
      </c>
      <c r="F143" s="1" t="str">
        <f>IF(VLOOKUP($A143,FUNNELDATA_RT!$A:$O,6,FALSE)=0,NA(),VLOOKUP($A143,FUNNELDATA_RT!$A:$O,6,FALSE))</f>
        <v>Peninsula</v>
      </c>
      <c r="G143" s="1">
        <f>IF(VLOOKUP($A143,FUNNELDATA_RT!$A:$O,7,FALSE)=0,"",VLOOKUP($A143,FUNNELDATA_RT!$A:$O,7,FALSE))</f>
        <v>35612</v>
      </c>
      <c r="H143" s="1">
        <f>IF(VLOOKUP($A143,FUNNELDATA_RT!$A:$O,8,FALSE)=0,NA(),VLOOKUP($A143,FUNNELDATA_RT!$A:$O,8,FALSE))</f>
        <v>27.82208</v>
      </c>
      <c r="I143" s="1">
        <f>IF(VLOOKUP($A143,FUNNELDATA_RT!$A:$O,9,FALSE)=0,"",VLOOKUP($A143,FUNNELDATA_RT!$A:$O,9,FALSE))</f>
        <v>27.146989999999999</v>
      </c>
      <c r="J143" s="1">
        <f>IF(VLOOKUP($A143,FUNNELDATA_RT!$A:$O,10,FALSE)=0,"",VLOOKUP($A143,FUNNELDATA_RT!$A:$O,10,FALSE))</f>
        <v>28.075669999999999</v>
      </c>
      <c r="K143" s="1">
        <f>IF(VLOOKUP($A143,FUNNELDATA_RT!$A:$O,11,FALSE)=0,"",VLOOKUP($A143,FUNNELDATA_RT!$A:$O,11,FALSE))</f>
        <v>26.880420000000001</v>
      </c>
      <c r="L143" s="1">
        <f>IF(VLOOKUP($A143,FUNNELDATA_RT!$A:$O,12,FALSE)=0,"",VLOOKUP($A143,FUNNELDATA_RT!$A:$O,12,FALSE))</f>
        <v>28.344619999999999</v>
      </c>
      <c r="M143" s="1">
        <f>IF(VLOOKUP($A143,FUNNELDATA_RT!$A:$O,13,FALSE)=0,NA(),VLOOKUP($A143,FUNNELDATA_RT!$A:$O,13,FALSE))</f>
        <v>27.61214</v>
      </c>
      <c r="N143" s="1" t="e">
        <f>IF(AND(F143&lt;&gt;"",F143=selection!$J$26),G143,NA())</f>
        <v>#N/A</v>
      </c>
      <c r="O143" s="1" t="e">
        <f>IF(AND(F143&lt;&gt;"",F143=selection!$J$26),H143,NA())</f>
        <v>#N/A</v>
      </c>
      <c r="P143" s="1">
        <f t="shared" si="4"/>
        <v>35612</v>
      </c>
    </row>
    <row r="144" spans="1:21" s="1" customFormat="1" x14ac:dyDescent="0.25">
      <c r="A144" s="1" t="str">
        <f t="shared" si="3"/>
        <v>All malignant (excl NMSC)10</v>
      </c>
      <c r="B144" s="1" t="s">
        <v>260</v>
      </c>
      <c r="C144" s="1" t="str">
        <f>selection!$B$33</f>
        <v>All malignant (excl NMSC)</v>
      </c>
      <c r="D144" s="1">
        <v>10</v>
      </c>
      <c r="E144" s="1" t="str">
        <f>IF(VLOOKUP($A144,FUNNELDATA_RT!$A:$O,5,FALSE)=0,NA(),VLOOKUP($A144,FUNNELDATA_RT!$A:$O,5,FALSE))</f>
        <v>E57000002</v>
      </c>
      <c r="F144" s="1" t="str">
        <f>IF(VLOOKUP($A144,FUNNELDATA_RT!$A:$O,6,FALSE)=0,NA(),VLOOKUP($A144,FUNNELDATA_RT!$A:$O,6,FALSE))</f>
        <v>North Central &amp; North East London</v>
      </c>
      <c r="G144" s="1">
        <f>IF(VLOOKUP($A144,FUNNELDATA_RT!$A:$O,7,FALSE)=0,"",VLOOKUP($A144,FUNNELDATA_RT!$A:$O,7,FALSE))</f>
        <v>36614</v>
      </c>
      <c r="H144" s="1">
        <f>IF(VLOOKUP($A144,FUNNELDATA_RT!$A:$O,8,FALSE)=0,NA(),VLOOKUP($A144,FUNNELDATA_RT!$A:$O,8,FALSE))</f>
        <v>27.83362</v>
      </c>
      <c r="I144" s="1">
        <f>IF(VLOOKUP($A144,FUNNELDATA_RT!$A:$O,9,FALSE)=0,"",VLOOKUP($A144,FUNNELDATA_RT!$A:$O,9,FALSE))</f>
        <v>27.153420000000001</v>
      </c>
      <c r="J144" s="1">
        <f>IF(VLOOKUP($A144,FUNNELDATA_RT!$A:$O,10,FALSE)=0,"",VLOOKUP($A144,FUNNELDATA_RT!$A:$O,10,FALSE))</f>
        <v>28.069289999999999</v>
      </c>
      <c r="K144" s="1">
        <f>IF(VLOOKUP($A144,FUNNELDATA_RT!$A:$O,11,FALSE)=0,"",VLOOKUP($A144,FUNNELDATA_RT!$A:$O,11,FALSE))</f>
        <v>26.890499999999999</v>
      </c>
      <c r="L144" s="1">
        <f>IF(VLOOKUP($A144,FUNNELDATA_RT!$A:$O,12,FALSE)=0,"",VLOOKUP($A144,FUNNELDATA_RT!$A:$O,12,FALSE))</f>
        <v>28.334530000000001</v>
      </c>
      <c r="M144" s="1">
        <f>IF(VLOOKUP($A144,FUNNELDATA_RT!$A:$O,13,FALSE)=0,NA(),VLOOKUP($A144,FUNNELDATA_RT!$A:$O,13,FALSE))</f>
        <v>27.61214</v>
      </c>
      <c r="N144" s="1" t="e">
        <f>IF(AND(F144&lt;&gt;"",F144=selection!$J$26),G144,NA())</f>
        <v>#N/A</v>
      </c>
      <c r="O144" s="1" t="e">
        <f>IF(AND(F144&lt;&gt;"",F144=selection!$J$26),H144,NA())</f>
        <v>#N/A</v>
      </c>
      <c r="P144" s="1">
        <f t="shared" si="4"/>
        <v>36614</v>
      </c>
    </row>
    <row r="145" spans="1:16" s="1" customFormat="1" x14ac:dyDescent="0.25">
      <c r="A145" s="1" t="str">
        <f t="shared" si="3"/>
        <v>All malignant (excl NMSC)11</v>
      </c>
      <c r="B145" s="1" t="s">
        <v>260</v>
      </c>
      <c r="C145" s="1" t="str">
        <f>selection!$B$33</f>
        <v>All malignant (excl NMSC)</v>
      </c>
      <c r="D145" s="1">
        <v>11</v>
      </c>
      <c r="E145" s="1" t="e">
        <f>IF(VLOOKUP($A145,FUNNELDATA_RT!$A:$O,5,FALSE)=0,NA(),VLOOKUP($A145,FUNNELDATA_RT!$A:$O,5,FALSE))</f>
        <v>#N/A</v>
      </c>
      <c r="F145" s="1" t="e">
        <f>IF(VLOOKUP($A145,FUNNELDATA_RT!$A:$O,6,FALSE)=0,NA(),VLOOKUP($A145,FUNNELDATA_RT!$A:$O,6,FALSE))</f>
        <v>#N/A</v>
      </c>
      <c r="G145" s="1">
        <f>IF(VLOOKUP($A145,FUNNELDATA_RT!$A:$O,7,FALSE)=0,"",VLOOKUP($A145,FUNNELDATA_RT!$A:$O,7,FALSE))</f>
        <v>37932</v>
      </c>
      <c r="H145" s="1" t="e">
        <f>IF(VLOOKUP($A145,FUNNELDATA_RT!$A:$O,8,FALSE)=0,NA(),VLOOKUP($A145,FUNNELDATA_RT!$A:$O,8,FALSE))</f>
        <v>#N/A</v>
      </c>
      <c r="I145" s="1">
        <f>IF(VLOOKUP($A145,FUNNELDATA_RT!$A:$O,9,FALSE)=0,"",VLOOKUP($A145,FUNNELDATA_RT!$A:$O,9,FALSE))</f>
        <v>27.161470000000001</v>
      </c>
      <c r="J145" s="1">
        <f>IF(VLOOKUP($A145,FUNNELDATA_RT!$A:$O,10,FALSE)=0,"",VLOOKUP($A145,FUNNELDATA_RT!$A:$O,10,FALSE))</f>
        <v>28.06129</v>
      </c>
      <c r="K145" s="1">
        <f>IF(VLOOKUP($A145,FUNNELDATA_RT!$A:$O,11,FALSE)=0,"",VLOOKUP($A145,FUNNELDATA_RT!$A:$O,11,FALSE))</f>
        <v>26.90315</v>
      </c>
      <c r="L145" s="1">
        <f>IF(VLOOKUP($A145,FUNNELDATA_RT!$A:$O,12,FALSE)=0,"",VLOOKUP($A145,FUNNELDATA_RT!$A:$O,12,FALSE))</f>
        <v>28.321860000000001</v>
      </c>
      <c r="M145" s="1" t="e">
        <f>IF(VLOOKUP($A145,FUNNELDATA_RT!$A:$O,13,FALSE)=0,NA(),VLOOKUP($A145,FUNNELDATA_RT!$A:$O,13,FALSE))</f>
        <v>#N/A</v>
      </c>
      <c r="N145" s="1" t="e">
        <f>IF(AND(F145&lt;&gt;"",F145=selection!$J$26),G145,NA())</f>
        <v>#N/A</v>
      </c>
      <c r="O145" s="1" t="e">
        <f>IF(AND(F145&lt;&gt;"",F145=selection!$J$26),H145,NA())</f>
        <v>#N/A</v>
      </c>
      <c r="P145" s="1">
        <f t="shared" si="4"/>
        <v>37932</v>
      </c>
    </row>
    <row r="146" spans="1:16" s="1" customFormat="1" x14ac:dyDescent="0.25">
      <c r="A146" s="1" t="str">
        <f t="shared" si="3"/>
        <v>All malignant (excl NMSC)12</v>
      </c>
      <c r="B146" s="1" t="s">
        <v>260</v>
      </c>
      <c r="C146" s="1" t="str">
        <f>selection!$B$33</f>
        <v>All malignant (excl NMSC)</v>
      </c>
      <c r="D146" s="1">
        <v>12</v>
      </c>
      <c r="E146" s="1" t="str">
        <f>IF(VLOOKUP($A146,FUNNELDATA_RT!$A:$O,5,FALSE)=0,NA(),VLOOKUP($A146,FUNNELDATA_RT!$A:$O,5,FALSE))</f>
        <v>E56000003</v>
      </c>
      <c r="F146" s="1" t="str">
        <f>IF(VLOOKUP($A146,FUNNELDATA_RT!$A:$O,6,FALSE)=0,NA(),VLOOKUP($A146,FUNNELDATA_RT!$A:$O,6,FALSE))</f>
        <v>West Yorkshire &amp; Harrogate</v>
      </c>
      <c r="G146" s="1">
        <f>IF(VLOOKUP($A146,FUNNELDATA_RT!$A:$O,7,FALSE)=0,"",VLOOKUP($A146,FUNNELDATA_RT!$A:$O,7,FALSE))</f>
        <v>39618</v>
      </c>
      <c r="H146" s="1">
        <f>IF(VLOOKUP($A146,FUNNELDATA_RT!$A:$O,8,FALSE)=0,NA(),VLOOKUP($A146,FUNNELDATA_RT!$A:$O,8,FALSE))</f>
        <v>27.65157</v>
      </c>
      <c r="I146" s="1">
        <f>IF(VLOOKUP($A146,FUNNELDATA_RT!$A:$O,9,FALSE)=0,"",VLOOKUP($A146,FUNNELDATA_RT!$A:$O,9,FALSE))</f>
        <v>27.17118</v>
      </c>
      <c r="J146" s="1">
        <f>IF(VLOOKUP($A146,FUNNELDATA_RT!$A:$O,10,FALSE)=0,"",VLOOKUP($A146,FUNNELDATA_RT!$A:$O,10,FALSE))</f>
        <v>28.051649999999999</v>
      </c>
      <c r="K146" s="1">
        <f>IF(VLOOKUP($A146,FUNNELDATA_RT!$A:$O,11,FALSE)=0,"",VLOOKUP($A146,FUNNELDATA_RT!$A:$O,11,FALSE))</f>
        <v>26.918379999999999</v>
      </c>
      <c r="L146" s="1">
        <f>IF(VLOOKUP($A146,FUNNELDATA_RT!$A:$O,12,FALSE)=0,"",VLOOKUP($A146,FUNNELDATA_RT!$A:$O,12,FALSE))</f>
        <v>28.30659</v>
      </c>
      <c r="M146" s="1">
        <f>IF(VLOOKUP($A146,FUNNELDATA_RT!$A:$O,13,FALSE)=0,NA(),VLOOKUP($A146,FUNNELDATA_RT!$A:$O,13,FALSE))</f>
        <v>27.61214</v>
      </c>
      <c r="N146" s="1" t="e">
        <f>IF(AND(F146&lt;&gt;"",F146=selection!$J$26),G146,NA())</f>
        <v>#N/A</v>
      </c>
      <c r="O146" s="1" t="e">
        <f>IF(AND(F146&lt;&gt;"",F146=selection!$J$26),H146,NA())</f>
        <v>#N/A</v>
      </c>
      <c r="P146" s="1">
        <f t="shared" si="4"/>
        <v>39618</v>
      </c>
    </row>
    <row r="147" spans="1:16" s="1" customFormat="1" x14ac:dyDescent="0.25">
      <c r="A147" s="1" t="str">
        <f t="shared" si="3"/>
        <v>All malignant (excl NMSC)13</v>
      </c>
      <c r="B147" s="1" t="s">
        <v>260</v>
      </c>
      <c r="C147" s="1" t="str">
        <f>selection!$B$33</f>
        <v>All malignant (excl NMSC)</v>
      </c>
      <c r="D147" s="1">
        <v>13</v>
      </c>
      <c r="E147" s="1" t="str">
        <f>IF(VLOOKUP($A147,FUNNELDATA_RT!$A:$O,5,FALSE)=0,NA(),VLOOKUP($A147,FUNNELDATA_RT!$A:$O,5,FALSE))</f>
        <v>E57000003</v>
      </c>
      <c r="F147" s="1" t="str">
        <f>IF(VLOOKUP($A147,FUNNELDATA_RT!$A:$O,6,FALSE)=0,NA(),VLOOKUP($A147,FUNNELDATA_RT!$A:$O,6,FALSE))</f>
        <v>North West &amp; South West London</v>
      </c>
      <c r="G147" s="1">
        <f>IF(VLOOKUP($A147,FUNNELDATA_RT!$A:$O,7,FALSE)=0,"",VLOOKUP($A147,FUNNELDATA_RT!$A:$O,7,FALSE))</f>
        <v>43541</v>
      </c>
      <c r="H147" s="1">
        <f>IF(VLOOKUP($A147,FUNNELDATA_RT!$A:$O,8,FALSE)=0,NA(),VLOOKUP($A147,FUNNELDATA_RT!$A:$O,8,FALSE))</f>
        <v>27.355830000000001</v>
      </c>
      <c r="I147" s="1">
        <f>IF(VLOOKUP($A147,FUNNELDATA_RT!$A:$O,9,FALSE)=0,"",VLOOKUP($A147,FUNNELDATA_RT!$A:$O,9,FALSE))</f>
        <v>27.19154</v>
      </c>
      <c r="J147" s="1">
        <f>IF(VLOOKUP($A147,FUNNELDATA_RT!$A:$O,10,FALSE)=0,"",VLOOKUP($A147,FUNNELDATA_RT!$A:$O,10,FALSE))</f>
        <v>28.031410000000001</v>
      </c>
      <c r="K147" s="1">
        <f>IF(VLOOKUP($A147,FUNNELDATA_RT!$A:$O,11,FALSE)=0,"",VLOOKUP($A147,FUNNELDATA_RT!$A:$O,11,FALSE))</f>
        <v>26.95036</v>
      </c>
      <c r="L147" s="1">
        <f>IF(VLOOKUP($A147,FUNNELDATA_RT!$A:$O,12,FALSE)=0,"",VLOOKUP($A147,FUNNELDATA_RT!$A:$O,12,FALSE))</f>
        <v>28.274550000000001</v>
      </c>
      <c r="M147" s="1">
        <f>IF(VLOOKUP($A147,FUNNELDATA_RT!$A:$O,13,FALSE)=0,NA(),VLOOKUP($A147,FUNNELDATA_RT!$A:$O,13,FALSE))</f>
        <v>27.61214</v>
      </c>
      <c r="N147" s="1" t="e">
        <f>IF(AND(F147&lt;&gt;"",F147=selection!$J$26),G147,NA())</f>
        <v>#N/A</v>
      </c>
      <c r="O147" s="1" t="e">
        <f>IF(AND(F147&lt;&gt;"",F147=selection!$J$26),H147,NA())</f>
        <v>#N/A</v>
      </c>
      <c r="P147" s="1">
        <f t="shared" si="4"/>
        <v>43541</v>
      </c>
    </row>
    <row r="148" spans="1:16" s="1" customFormat="1" x14ac:dyDescent="0.25">
      <c r="A148" s="1" t="str">
        <f t="shared" si="3"/>
        <v>All malignant (excl NMSC)14</v>
      </c>
      <c r="B148" s="1" t="s">
        <v>260</v>
      </c>
      <c r="C148" s="1" t="str">
        <f>selection!$B$33</f>
        <v>All malignant (excl NMSC)</v>
      </c>
      <c r="D148" s="1">
        <v>14</v>
      </c>
      <c r="E148" s="1" t="str">
        <f>IF(VLOOKUP($A148,FUNNELDATA_RT!$A:$O,5,FALSE)=0,NA(),VLOOKUP($A148,FUNNELDATA_RT!$A:$O,5,FALSE))</f>
        <v>E57000001</v>
      </c>
      <c r="F148" s="1" t="str">
        <f>IF(VLOOKUP($A148,FUNNELDATA_RT!$A:$O,6,FALSE)=0,NA(),VLOOKUP($A148,FUNNELDATA_RT!$A:$O,6,FALSE))</f>
        <v>Greater Manchester</v>
      </c>
      <c r="G148" s="1">
        <f>IF(VLOOKUP($A148,FUNNELDATA_RT!$A:$O,7,FALSE)=0,"",VLOOKUP($A148,FUNNELDATA_RT!$A:$O,7,FALSE))</f>
        <v>44232</v>
      </c>
      <c r="H148" s="1">
        <f>IF(VLOOKUP($A148,FUNNELDATA_RT!$A:$O,8,FALSE)=0,NA(),VLOOKUP($A148,FUNNELDATA_RT!$A:$O,8,FALSE))</f>
        <v>29.16441</v>
      </c>
      <c r="I148" s="1">
        <f>IF(VLOOKUP($A148,FUNNELDATA_RT!$A:$O,9,FALSE)=0,"",VLOOKUP($A148,FUNNELDATA_RT!$A:$O,9,FALSE))</f>
        <v>27.194849999999999</v>
      </c>
      <c r="J148" s="1">
        <f>IF(VLOOKUP($A148,FUNNELDATA_RT!$A:$O,10,FALSE)=0,"",VLOOKUP($A148,FUNNELDATA_RT!$A:$O,10,FALSE))</f>
        <v>28.028130000000001</v>
      </c>
      <c r="K148" s="1">
        <f>IF(VLOOKUP($A148,FUNNELDATA_RT!$A:$O,11,FALSE)=0,"",VLOOKUP($A148,FUNNELDATA_RT!$A:$O,11,FALSE))</f>
        <v>26.955549999999999</v>
      </c>
      <c r="L148" s="1">
        <f>IF(VLOOKUP($A148,FUNNELDATA_RT!$A:$O,12,FALSE)=0,"",VLOOKUP($A148,FUNNELDATA_RT!$A:$O,12,FALSE))</f>
        <v>28.269349999999999</v>
      </c>
      <c r="M148" s="1">
        <f>IF(VLOOKUP($A148,FUNNELDATA_RT!$A:$O,13,FALSE)=0,NA(),VLOOKUP($A148,FUNNELDATA_RT!$A:$O,13,FALSE))</f>
        <v>27.61214</v>
      </c>
      <c r="N148" s="1" t="e">
        <f>IF(AND(F148&lt;&gt;"",F148=selection!$J$26),G148,NA())</f>
        <v>#N/A</v>
      </c>
      <c r="O148" s="1" t="e">
        <f>IF(AND(F148&lt;&gt;"",F148=selection!$J$26),H148,NA())</f>
        <v>#N/A</v>
      </c>
      <c r="P148" s="1">
        <f t="shared" si="4"/>
        <v>44232</v>
      </c>
    </row>
    <row r="149" spans="1:16" s="1" customFormat="1" x14ac:dyDescent="0.25">
      <c r="A149" s="1" t="str">
        <f t="shared" si="3"/>
        <v>All malignant (excl NMSC)15</v>
      </c>
      <c r="B149" s="1" t="s">
        <v>260</v>
      </c>
      <c r="C149" s="1" t="str">
        <f>selection!$B$33</f>
        <v>All malignant (excl NMSC)</v>
      </c>
      <c r="D149" s="1">
        <v>15</v>
      </c>
      <c r="E149" s="1" t="str">
        <f>IF(VLOOKUP($A149,FUNNELDATA_RT!$A:$O,5,FALSE)=0,NA(),VLOOKUP($A149,FUNNELDATA_RT!$A:$O,5,FALSE))</f>
        <v>E56000005</v>
      </c>
      <c r="F149" s="1" t="str">
        <f>IF(VLOOKUP($A149,FUNNELDATA_RT!$A:$O,6,FALSE)=0,NA(),VLOOKUP($A149,FUNNELDATA_RT!$A:$O,6,FALSE))</f>
        <v>Cheshire &amp; Merseyside</v>
      </c>
      <c r="G149" s="1">
        <f>IF(VLOOKUP($A149,FUNNELDATA_RT!$A:$O,7,FALSE)=0,"",VLOOKUP($A149,FUNNELDATA_RT!$A:$O,7,FALSE))</f>
        <v>46190</v>
      </c>
      <c r="H149" s="1">
        <f>IF(VLOOKUP($A149,FUNNELDATA_RT!$A:$O,8,FALSE)=0,NA(),VLOOKUP($A149,FUNNELDATA_RT!$A:$O,8,FALSE))</f>
        <v>28.54297</v>
      </c>
      <c r="I149" s="1">
        <f>IF(VLOOKUP($A149,FUNNELDATA_RT!$A:$O,9,FALSE)=0,"",VLOOKUP($A149,FUNNELDATA_RT!$A:$O,9,FALSE))</f>
        <v>27.203800000000001</v>
      </c>
      <c r="J149" s="1">
        <f>IF(VLOOKUP($A149,FUNNELDATA_RT!$A:$O,10,FALSE)=0,"",VLOOKUP($A149,FUNNELDATA_RT!$A:$O,10,FALSE))</f>
        <v>28.01923</v>
      </c>
      <c r="K149" s="1">
        <f>IF(VLOOKUP($A149,FUNNELDATA_RT!$A:$O,11,FALSE)=0,"",VLOOKUP($A149,FUNNELDATA_RT!$A:$O,11,FALSE))</f>
        <v>26.969609999999999</v>
      </c>
      <c r="L149" s="1">
        <f>IF(VLOOKUP($A149,FUNNELDATA_RT!$A:$O,12,FALSE)=0,"",VLOOKUP($A149,FUNNELDATA_RT!$A:$O,12,FALSE))</f>
        <v>28.255269999999999</v>
      </c>
      <c r="M149" s="1">
        <f>IF(VLOOKUP($A149,FUNNELDATA_RT!$A:$O,13,FALSE)=0,NA(),VLOOKUP($A149,FUNNELDATA_RT!$A:$O,13,FALSE))</f>
        <v>27.61214</v>
      </c>
      <c r="N149" s="1">
        <f>IF(AND(F149&lt;&gt;"",F149=selection!$J$26),G149,NA())</f>
        <v>46190</v>
      </c>
      <c r="O149" s="1">
        <f>IF(AND(F149&lt;&gt;"",F149=selection!$J$26),H149,NA())</f>
        <v>28.54297</v>
      </c>
      <c r="P149" s="1">
        <f t="shared" si="4"/>
        <v>46190</v>
      </c>
    </row>
    <row r="150" spans="1:16" s="1" customFormat="1" x14ac:dyDescent="0.25">
      <c r="A150" s="1" t="str">
        <f t="shared" si="3"/>
        <v>All malignant (excl NMSC)16</v>
      </c>
      <c r="B150" s="1" t="s">
        <v>260</v>
      </c>
      <c r="C150" s="1" t="str">
        <f>selection!$B$33</f>
        <v>All malignant (excl NMSC)</v>
      </c>
      <c r="D150" s="1">
        <v>16</v>
      </c>
      <c r="E150" s="1" t="e">
        <f>IF(VLOOKUP($A150,FUNNELDATA_RT!$A:$O,5,FALSE)=0,NA(),VLOOKUP($A150,FUNNELDATA_RT!$A:$O,5,FALSE))</f>
        <v>#N/A</v>
      </c>
      <c r="F150" s="1" t="e">
        <f>IF(VLOOKUP($A150,FUNNELDATA_RT!$A:$O,6,FALSE)=0,NA(),VLOOKUP($A150,FUNNELDATA_RT!$A:$O,6,FALSE))</f>
        <v>#N/A</v>
      </c>
      <c r="G150" s="1">
        <f>IF(VLOOKUP($A150,FUNNELDATA_RT!$A:$O,7,FALSE)=0,"",VLOOKUP($A150,FUNNELDATA_RT!$A:$O,7,FALSE))</f>
        <v>46552</v>
      </c>
      <c r="H150" s="1" t="e">
        <f>IF(VLOOKUP($A150,FUNNELDATA_RT!$A:$O,8,FALSE)=0,NA(),VLOOKUP($A150,FUNNELDATA_RT!$A:$O,8,FALSE))</f>
        <v>#N/A</v>
      </c>
      <c r="I150" s="1">
        <f>IF(VLOOKUP($A150,FUNNELDATA_RT!$A:$O,9,FALSE)=0,"",VLOOKUP($A150,FUNNELDATA_RT!$A:$O,9,FALSE))</f>
        <v>27.205390000000001</v>
      </c>
      <c r="J150" s="1">
        <f>IF(VLOOKUP($A150,FUNNELDATA_RT!$A:$O,10,FALSE)=0,"",VLOOKUP($A150,FUNNELDATA_RT!$A:$O,10,FALSE))</f>
        <v>28.01765</v>
      </c>
      <c r="K150" s="1">
        <f>IF(VLOOKUP($A150,FUNNELDATA_RT!$A:$O,11,FALSE)=0,"",VLOOKUP($A150,FUNNELDATA_RT!$A:$O,11,FALSE))</f>
        <v>26.972110000000001</v>
      </c>
      <c r="L150" s="1">
        <f>IF(VLOOKUP($A150,FUNNELDATA_RT!$A:$O,12,FALSE)=0,"",VLOOKUP($A150,FUNNELDATA_RT!$A:$O,12,FALSE))</f>
        <v>28.252759999999999</v>
      </c>
      <c r="M150" s="1" t="e">
        <f>IF(VLOOKUP($A150,FUNNELDATA_RT!$A:$O,13,FALSE)=0,NA(),VLOOKUP($A150,FUNNELDATA_RT!$A:$O,13,FALSE))</f>
        <v>#N/A</v>
      </c>
      <c r="N150" s="1" t="e">
        <f>IF(AND(F150&lt;&gt;"",F150=selection!$J$26),G150,NA())</f>
        <v>#N/A</v>
      </c>
      <c r="O150" s="1" t="e">
        <f>IF(AND(F150&lt;&gt;"",F150=selection!$J$26),H150,NA())</f>
        <v>#N/A</v>
      </c>
      <c r="P150" s="1">
        <f t="shared" si="4"/>
        <v>46552</v>
      </c>
    </row>
    <row r="151" spans="1:16" s="1" customFormat="1" x14ac:dyDescent="0.25">
      <c r="A151" s="1" t="str">
        <f t="shared" si="3"/>
        <v>All malignant (excl NMSC)17</v>
      </c>
      <c r="B151" s="1" t="s">
        <v>260</v>
      </c>
      <c r="C151" s="1" t="str">
        <f>selection!$B$33</f>
        <v>All malignant (excl NMSC)</v>
      </c>
      <c r="D151" s="1">
        <v>17</v>
      </c>
      <c r="E151" s="1" t="str">
        <f>IF(VLOOKUP($A151,FUNNELDATA_RT!$A:$O,5,FALSE)=0,NA(),VLOOKUP($A151,FUNNELDATA_RT!$A:$O,5,FALSE))</f>
        <v>E56000016</v>
      </c>
      <c r="F151" s="1" t="str">
        <f>IF(VLOOKUP($A151,FUNNELDATA_RT!$A:$O,6,FALSE)=0,NA(),VLOOKUP($A151,FUNNELDATA_RT!$A:$O,6,FALSE))</f>
        <v>Wessex</v>
      </c>
      <c r="G151" s="1">
        <f>IF(VLOOKUP($A151,FUNNELDATA_RT!$A:$O,7,FALSE)=0,"",VLOOKUP($A151,FUNNELDATA_RT!$A:$O,7,FALSE))</f>
        <v>48422</v>
      </c>
      <c r="H151" s="1">
        <f>IF(VLOOKUP($A151,FUNNELDATA_RT!$A:$O,8,FALSE)=0,NA(),VLOOKUP($A151,FUNNELDATA_RT!$A:$O,8,FALSE))</f>
        <v>26.61187</v>
      </c>
      <c r="I151" s="1">
        <f>IF(VLOOKUP($A151,FUNNELDATA_RT!$A:$O,9,FALSE)=0,"",VLOOKUP($A151,FUNNELDATA_RT!$A:$O,9,FALSE))</f>
        <v>27.213339999999999</v>
      </c>
      <c r="J151" s="1">
        <f>IF(VLOOKUP($A151,FUNNELDATA_RT!$A:$O,10,FALSE)=0,"",VLOOKUP($A151,FUNNELDATA_RT!$A:$O,10,FALSE))</f>
        <v>28.00975</v>
      </c>
      <c r="K151" s="1">
        <f>IF(VLOOKUP($A151,FUNNELDATA_RT!$A:$O,11,FALSE)=0,"",VLOOKUP($A151,FUNNELDATA_RT!$A:$O,11,FALSE))</f>
        <v>26.984580000000001</v>
      </c>
      <c r="L151" s="1">
        <f>IF(VLOOKUP($A151,FUNNELDATA_RT!$A:$O,12,FALSE)=0,"",VLOOKUP($A151,FUNNELDATA_RT!$A:$O,12,FALSE))</f>
        <v>28.240269999999999</v>
      </c>
      <c r="M151" s="1">
        <f>IF(VLOOKUP($A151,FUNNELDATA_RT!$A:$O,13,FALSE)=0,NA(),VLOOKUP($A151,FUNNELDATA_RT!$A:$O,13,FALSE))</f>
        <v>27.61214</v>
      </c>
      <c r="N151" s="1" t="e">
        <f>IF(AND(F151&lt;&gt;"",F151=selection!$J$26),G151,NA())</f>
        <v>#N/A</v>
      </c>
      <c r="O151" s="1" t="e">
        <f>IF(AND(F151&lt;&gt;"",F151=selection!$J$26),H151,NA())</f>
        <v>#N/A</v>
      </c>
      <c r="P151" s="1">
        <f t="shared" si="4"/>
        <v>48422</v>
      </c>
    </row>
    <row r="152" spans="1:16" s="1" customFormat="1" x14ac:dyDescent="0.25">
      <c r="A152" s="1" t="str">
        <f t="shared" si="3"/>
        <v>All malignant (excl NMSC)18</v>
      </c>
      <c r="B152" s="1" t="s">
        <v>260</v>
      </c>
      <c r="C152" s="1" t="str">
        <f>selection!$B$33</f>
        <v>All malignant (excl NMSC)</v>
      </c>
      <c r="D152" s="1">
        <v>18</v>
      </c>
      <c r="E152" s="1" t="str">
        <f>IF(VLOOKUP($A152,FUNNELDATA_RT!$A:$O,5,FALSE)=0,NA(),VLOOKUP($A152,FUNNELDATA_RT!$A:$O,5,FALSE))</f>
        <v>E56000015</v>
      </c>
      <c r="F152" s="1" t="str">
        <f>IF(VLOOKUP($A152,FUNNELDATA_RT!$A:$O,6,FALSE)=0,NA(),VLOOKUP($A152,FUNNELDATA_RT!$A:$O,6,FALSE))</f>
        <v>Somerset, Wiltshire, Avon &amp; Gloucestershire</v>
      </c>
      <c r="G152" s="1">
        <f>IF(VLOOKUP($A152,FUNNELDATA_RT!$A:$O,7,FALSE)=0,"",VLOOKUP($A152,FUNNELDATA_RT!$A:$O,7,FALSE))</f>
        <v>48437</v>
      </c>
      <c r="H152" s="1">
        <f>IF(VLOOKUP($A152,FUNNELDATA_RT!$A:$O,8,FALSE)=0,NA(),VLOOKUP($A152,FUNNELDATA_RT!$A:$O,8,FALSE))</f>
        <v>27.62764</v>
      </c>
      <c r="I152" s="1">
        <f>IF(VLOOKUP($A152,FUNNELDATA_RT!$A:$O,9,FALSE)=0,"",VLOOKUP($A152,FUNNELDATA_RT!$A:$O,9,FALSE))</f>
        <v>27.2134</v>
      </c>
      <c r="J152" s="1">
        <f>IF(VLOOKUP($A152,FUNNELDATA_RT!$A:$O,10,FALSE)=0,"",VLOOKUP($A152,FUNNELDATA_RT!$A:$O,10,FALSE))</f>
        <v>28.009689999999999</v>
      </c>
      <c r="K152" s="1">
        <f>IF(VLOOKUP($A152,FUNNELDATA_RT!$A:$O,11,FALSE)=0,"",VLOOKUP($A152,FUNNELDATA_RT!$A:$O,11,FALSE))</f>
        <v>26.984680000000001</v>
      </c>
      <c r="L152" s="1">
        <f>IF(VLOOKUP($A152,FUNNELDATA_RT!$A:$O,12,FALSE)=0,"",VLOOKUP($A152,FUNNELDATA_RT!$A:$O,12,FALSE))</f>
        <v>28.240169999999999</v>
      </c>
      <c r="M152" s="1">
        <f>IF(VLOOKUP($A152,FUNNELDATA_RT!$A:$O,13,FALSE)=0,NA(),VLOOKUP($A152,FUNNELDATA_RT!$A:$O,13,FALSE))</f>
        <v>27.61214</v>
      </c>
      <c r="N152" s="1" t="e">
        <f>IF(AND(F152&lt;&gt;"",F152=selection!$J$26),G152,NA())</f>
        <v>#N/A</v>
      </c>
      <c r="O152" s="1" t="e">
        <f>IF(AND(F152&lt;&gt;"",F152=selection!$J$26),H152,NA())</f>
        <v>#N/A</v>
      </c>
      <c r="P152" s="1">
        <f t="shared" si="4"/>
        <v>48437</v>
      </c>
    </row>
    <row r="153" spans="1:16" s="1" customFormat="1" x14ac:dyDescent="0.25">
      <c r="A153" s="1" t="str">
        <f t="shared" si="3"/>
        <v>All malignant (excl NMSC)19</v>
      </c>
      <c r="B153" s="1" t="s">
        <v>260</v>
      </c>
      <c r="C153" s="1" t="str">
        <f>selection!$B$33</f>
        <v>All malignant (excl NMSC)</v>
      </c>
      <c r="D153" s="1">
        <v>19</v>
      </c>
      <c r="E153" s="1" t="str">
        <f>IF(VLOOKUP($A153,FUNNELDATA_RT!$A:$O,5,FALSE)=0,NA(),VLOOKUP($A153,FUNNELDATA_RT!$A:$O,5,FALSE))</f>
        <v>E56000012</v>
      </c>
      <c r="F153" s="1" t="str">
        <f>IF(VLOOKUP($A153,FUNNELDATA_RT!$A:$O,6,FALSE)=0,NA(),VLOOKUP($A153,FUNNELDATA_RT!$A:$O,6,FALSE))</f>
        <v>Surrey &amp; Sussex</v>
      </c>
      <c r="G153" s="1">
        <f>IF(VLOOKUP($A153,FUNNELDATA_RT!$A:$O,7,FALSE)=0,"",VLOOKUP($A153,FUNNELDATA_RT!$A:$O,7,FALSE))</f>
        <v>53988</v>
      </c>
      <c r="H153" s="1">
        <f>IF(VLOOKUP($A153,FUNNELDATA_RT!$A:$O,8,FALSE)=0,NA(),VLOOKUP($A153,FUNNELDATA_RT!$A:$O,8,FALSE))</f>
        <v>26.076160000000002</v>
      </c>
      <c r="I153" s="1">
        <f>IF(VLOOKUP($A153,FUNNELDATA_RT!$A:$O,9,FALSE)=0,"",VLOOKUP($A153,FUNNELDATA_RT!$A:$O,9,FALSE))</f>
        <v>27.234480000000001</v>
      </c>
      <c r="J153" s="1">
        <f>IF(VLOOKUP($A153,FUNNELDATA_RT!$A:$O,10,FALSE)=0,"",VLOOKUP($A153,FUNNELDATA_RT!$A:$O,10,FALSE))</f>
        <v>27.98873</v>
      </c>
      <c r="K153" s="1">
        <f>IF(VLOOKUP($A153,FUNNELDATA_RT!$A:$O,11,FALSE)=0,"",VLOOKUP($A153,FUNNELDATA_RT!$A:$O,11,FALSE))</f>
        <v>27.017800000000001</v>
      </c>
      <c r="L153" s="1">
        <f>IF(VLOOKUP($A153,FUNNELDATA_RT!$A:$O,12,FALSE)=0,"",VLOOKUP($A153,FUNNELDATA_RT!$A:$O,12,FALSE))</f>
        <v>28.206990000000001</v>
      </c>
      <c r="M153" s="1">
        <f>IF(VLOOKUP($A153,FUNNELDATA_RT!$A:$O,13,FALSE)=0,NA(),VLOOKUP($A153,FUNNELDATA_RT!$A:$O,13,FALSE))</f>
        <v>27.61214</v>
      </c>
      <c r="N153" s="1" t="e">
        <f>IF(AND(F153&lt;&gt;"",F153=selection!$J$26),G153,NA())</f>
        <v>#N/A</v>
      </c>
      <c r="O153" s="1" t="e">
        <f>IF(AND(F153&lt;&gt;"",F153=selection!$J$26),H153,NA())</f>
        <v>#N/A</v>
      </c>
      <c r="P153" s="1">
        <f t="shared" si="4"/>
        <v>53988</v>
      </c>
    </row>
    <row r="154" spans="1:16" s="1" customFormat="1" x14ac:dyDescent="0.25">
      <c r="A154" s="1" t="str">
        <f t="shared" si="3"/>
        <v>All malignant (excl NMSC)20</v>
      </c>
      <c r="B154" s="1" t="s">
        <v>260</v>
      </c>
      <c r="C154" s="1" t="str">
        <f>selection!$B$33</f>
        <v>All malignant (excl NMSC)</v>
      </c>
      <c r="D154" s="1">
        <v>20</v>
      </c>
      <c r="E154" s="1" t="e">
        <f>IF(VLOOKUP($A154,FUNNELDATA_RT!$A:$O,5,FALSE)=0,NA(),VLOOKUP($A154,FUNNELDATA_RT!$A:$O,5,FALSE))</f>
        <v>#N/A</v>
      </c>
      <c r="F154" s="1" t="e">
        <f>IF(VLOOKUP($A154,FUNNELDATA_RT!$A:$O,6,FALSE)=0,NA(),VLOOKUP($A154,FUNNELDATA_RT!$A:$O,6,FALSE))</f>
        <v>#N/A</v>
      </c>
      <c r="G154" s="1">
        <f>IF(VLOOKUP($A154,FUNNELDATA_RT!$A:$O,7,FALSE)=0,"",VLOOKUP($A154,FUNNELDATA_RT!$A:$O,7,FALSE))</f>
        <v>55172</v>
      </c>
      <c r="H154" s="1" t="e">
        <f>IF(VLOOKUP($A154,FUNNELDATA_RT!$A:$O,8,FALSE)=0,NA(),VLOOKUP($A154,FUNNELDATA_RT!$A:$O,8,FALSE))</f>
        <v>#N/A</v>
      </c>
      <c r="I154" s="1">
        <f>IF(VLOOKUP($A154,FUNNELDATA_RT!$A:$O,9,FALSE)=0,"",VLOOKUP($A154,FUNNELDATA_RT!$A:$O,9,FALSE))</f>
        <v>27.238569999999999</v>
      </c>
      <c r="J154" s="1">
        <f>IF(VLOOKUP($A154,FUNNELDATA_RT!$A:$O,10,FALSE)=0,"",VLOOKUP($A154,FUNNELDATA_RT!$A:$O,10,FALSE))</f>
        <v>27.984670000000001</v>
      </c>
      <c r="K154" s="1">
        <f>IF(VLOOKUP($A154,FUNNELDATA_RT!$A:$O,11,FALSE)=0,"",VLOOKUP($A154,FUNNELDATA_RT!$A:$O,11,FALSE))</f>
        <v>27.02421</v>
      </c>
      <c r="L154" s="1">
        <f>IF(VLOOKUP($A154,FUNNELDATA_RT!$A:$O,12,FALSE)=0,"",VLOOKUP($A154,FUNNELDATA_RT!$A:$O,12,FALSE))</f>
        <v>28.200569999999999</v>
      </c>
      <c r="M154" s="1" t="e">
        <f>IF(VLOOKUP($A154,FUNNELDATA_RT!$A:$O,13,FALSE)=0,NA(),VLOOKUP($A154,FUNNELDATA_RT!$A:$O,13,FALSE))</f>
        <v>#N/A</v>
      </c>
      <c r="N154" s="1" t="e">
        <f>IF(AND(F154&lt;&gt;"",F154=selection!$J$26),G154,NA())</f>
        <v>#N/A</v>
      </c>
      <c r="O154" s="1" t="e">
        <f>IF(AND(F154&lt;&gt;"",F154=selection!$J$26),H154,NA())</f>
        <v>#N/A</v>
      </c>
      <c r="P154" s="1">
        <f t="shared" si="4"/>
        <v>55172</v>
      </c>
    </row>
    <row r="155" spans="1:16" s="1" customFormat="1" x14ac:dyDescent="0.25">
      <c r="A155" s="1" t="str">
        <f t="shared" si="3"/>
        <v>All malignant (excl NMSC)21</v>
      </c>
      <c r="B155" s="1" t="s">
        <v>260</v>
      </c>
      <c r="C155" s="1" t="str">
        <f>selection!$B$33</f>
        <v>All malignant (excl NMSC)</v>
      </c>
      <c r="D155" s="1">
        <v>21</v>
      </c>
      <c r="E155" s="1" t="str">
        <f>IF(VLOOKUP($A155,FUNNELDATA_RT!$A:$O,5,FALSE)=0,NA(),VLOOKUP($A155,FUNNELDATA_RT!$A:$O,5,FALSE))</f>
        <v>E56000017</v>
      </c>
      <c r="F155" s="1" t="str">
        <f>IF(VLOOKUP($A155,FUNNELDATA_RT!$A:$O,6,FALSE)=0,NA(),VLOOKUP($A155,FUNNELDATA_RT!$A:$O,6,FALSE))</f>
        <v>North East &amp; Cumbria</v>
      </c>
      <c r="G155" s="1">
        <f>IF(VLOOKUP($A155,FUNNELDATA_RT!$A:$O,7,FALSE)=0,"",VLOOKUP($A155,FUNNELDATA_RT!$A:$O,7,FALSE))</f>
        <v>58549</v>
      </c>
      <c r="H155" s="1">
        <f>IF(VLOOKUP($A155,FUNNELDATA_RT!$A:$O,8,FALSE)=0,NA(),VLOOKUP($A155,FUNNELDATA_RT!$A:$O,8,FALSE))</f>
        <v>27.662299999999998</v>
      </c>
      <c r="I155" s="1">
        <f>IF(VLOOKUP($A155,FUNNELDATA_RT!$A:$O,9,FALSE)=0,"",VLOOKUP($A155,FUNNELDATA_RT!$A:$O,9,FALSE))</f>
        <v>27.249510000000001</v>
      </c>
      <c r="J155" s="1">
        <f>IF(VLOOKUP($A155,FUNNELDATA_RT!$A:$O,10,FALSE)=0,"",VLOOKUP($A155,FUNNELDATA_RT!$A:$O,10,FALSE))</f>
        <v>27.973790000000001</v>
      </c>
      <c r="K155" s="1">
        <f>IF(VLOOKUP($A155,FUNNELDATA_RT!$A:$O,11,FALSE)=0,"",VLOOKUP($A155,FUNNELDATA_RT!$A:$O,11,FALSE))</f>
        <v>27.041399999999999</v>
      </c>
      <c r="L155" s="1">
        <f>IF(VLOOKUP($A155,FUNNELDATA_RT!$A:$O,12,FALSE)=0,"",VLOOKUP($A155,FUNNELDATA_RT!$A:$O,12,FALSE))</f>
        <v>28.183340000000001</v>
      </c>
      <c r="M155" s="1">
        <f>IF(VLOOKUP($A155,FUNNELDATA_RT!$A:$O,13,FALSE)=0,NA(),VLOOKUP($A155,FUNNELDATA_RT!$A:$O,13,FALSE))</f>
        <v>27.61214</v>
      </c>
      <c r="N155" s="1" t="e">
        <f>IF(AND(F155&lt;&gt;"",F155=selection!$J$26),G155,NA())</f>
        <v>#N/A</v>
      </c>
      <c r="O155" s="1" t="e">
        <f>IF(AND(F155&lt;&gt;"",F155=selection!$J$26),H155,NA())</f>
        <v>#N/A</v>
      </c>
      <c r="P155" s="1">
        <f t="shared" si="4"/>
        <v>58549</v>
      </c>
    </row>
    <row r="156" spans="1:16" s="1" customFormat="1" x14ac:dyDescent="0.25">
      <c r="A156" s="1" t="str">
        <f t="shared" si="3"/>
        <v>All malignant (excl NMSC)22</v>
      </c>
      <c r="B156" s="1" t="s">
        <v>260</v>
      </c>
      <c r="C156" s="1" t="str">
        <f>selection!$B$33</f>
        <v>All malignant (excl NMSC)</v>
      </c>
      <c r="D156" s="1">
        <v>22</v>
      </c>
      <c r="E156" s="1" t="e">
        <f>IF(VLOOKUP($A156,FUNNELDATA_RT!$A:$O,5,FALSE)=0,NA(),VLOOKUP($A156,FUNNELDATA_RT!$A:$O,5,FALSE))</f>
        <v>#N/A</v>
      </c>
      <c r="F156" s="1" t="e">
        <f>IF(VLOOKUP($A156,FUNNELDATA_RT!$A:$O,6,FALSE)=0,NA(),VLOOKUP($A156,FUNNELDATA_RT!$A:$O,6,FALSE))</f>
        <v>#N/A</v>
      </c>
      <c r="G156" s="1">
        <f>IF(VLOOKUP($A156,FUNNELDATA_RT!$A:$O,7,FALSE)=0,"",VLOOKUP($A156,FUNNELDATA_RT!$A:$O,7,FALSE))</f>
        <v>63792</v>
      </c>
      <c r="H156" s="1" t="e">
        <f>IF(VLOOKUP($A156,FUNNELDATA_RT!$A:$O,8,FALSE)=0,NA(),VLOOKUP($A156,FUNNELDATA_RT!$A:$O,8,FALSE))</f>
        <v>#N/A</v>
      </c>
      <c r="I156" s="1">
        <f>IF(VLOOKUP($A156,FUNNELDATA_RT!$A:$O,9,FALSE)=0,"",VLOOKUP($A156,FUNNELDATA_RT!$A:$O,9,FALSE))</f>
        <v>27.264749999999999</v>
      </c>
      <c r="J156" s="1">
        <f>IF(VLOOKUP($A156,FUNNELDATA_RT!$A:$O,10,FALSE)=0,"",VLOOKUP($A156,FUNNELDATA_RT!$A:$O,10,FALSE))</f>
        <v>27.958629999999999</v>
      </c>
      <c r="K156" s="1">
        <f>IF(VLOOKUP($A156,FUNNELDATA_RT!$A:$O,11,FALSE)=0,"",VLOOKUP($A156,FUNNELDATA_RT!$A:$O,11,FALSE))</f>
        <v>27.065359999999998</v>
      </c>
      <c r="L156" s="1">
        <f>IF(VLOOKUP($A156,FUNNELDATA_RT!$A:$O,12,FALSE)=0,"",VLOOKUP($A156,FUNNELDATA_RT!$A:$O,12,FALSE))</f>
        <v>28.15936</v>
      </c>
      <c r="M156" s="1" t="e">
        <f>IF(VLOOKUP($A156,FUNNELDATA_RT!$A:$O,13,FALSE)=0,NA(),VLOOKUP($A156,FUNNELDATA_RT!$A:$O,13,FALSE))</f>
        <v>#N/A</v>
      </c>
      <c r="N156" s="1" t="e">
        <f>IF(AND(F156&lt;&gt;"",F156=selection!$J$26),G156,NA())</f>
        <v>#N/A</v>
      </c>
      <c r="O156" s="1" t="e">
        <f>IF(AND(F156&lt;&gt;"",F156=selection!$J$26),H156,NA())</f>
        <v>#N/A</v>
      </c>
      <c r="P156" s="1">
        <f t="shared" si="4"/>
        <v>63792</v>
      </c>
    </row>
    <row r="157" spans="1:16" s="1" customFormat="1" x14ac:dyDescent="0.25">
      <c r="A157" s="1" t="str">
        <f t="shared" si="3"/>
        <v>All malignant (excl NMSC)23</v>
      </c>
      <c r="B157" s="1" t="s">
        <v>260</v>
      </c>
      <c r="C157" s="1" t="str">
        <f>selection!$B$33</f>
        <v>All malignant (excl NMSC)</v>
      </c>
      <c r="D157" s="1">
        <v>23</v>
      </c>
      <c r="E157" s="1" t="str">
        <f>IF(VLOOKUP($A157,FUNNELDATA_RT!$A:$O,5,FALSE)=0,NA(),VLOOKUP($A157,FUNNELDATA_RT!$A:$O,5,FALSE))</f>
        <v>E56000008</v>
      </c>
      <c r="F157" s="1" t="str">
        <f>IF(VLOOKUP($A157,FUNNELDATA_RT!$A:$O,6,FALSE)=0,NA(),VLOOKUP($A157,FUNNELDATA_RT!$A:$O,6,FALSE))</f>
        <v>East Midlands</v>
      </c>
      <c r="G157" s="1">
        <f>IF(VLOOKUP($A157,FUNNELDATA_RT!$A:$O,7,FALSE)=0,"",VLOOKUP($A157,FUNNELDATA_RT!$A:$O,7,FALSE))</f>
        <v>68453</v>
      </c>
      <c r="H157" s="1">
        <f>IF(VLOOKUP($A157,FUNNELDATA_RT!$A:$O,8,FALSE)=0,NA(),VLOOKUP($A157,FUNNELDATA_RT!$A:$O,8,FALSE))</f>
        <v>28.663460000000001</v>
      </c>
      <c r="I157" s="1">
        <f>IF(VLOOKUP($A157,FUNNELDATA_RT!$A:$O,9,FALSE)=0,"",VLOOKUP($A157,FUNNELDATA_RT!$A:$O,9,FALSE))</f>
        <v>27.276810000000001</v>
      </c>
      <c r="J157" s="1">
        <f>IF(VLOOKUP($A157,FUNNELDATA_RT!$A:$O,10,FALSE)=0,"",VLOOKUP($A157,FUNNELDATA_RT!$A:$O,10,FALSE))</f>
        <v>27.946639999999999</v>
      </c>
      <c r="K157" s="1">
        <f>IF(VLOOKUP($A157,FUNNELDATA_RT!$A:$O,11,FALSE)=0,"",VLOOKUP($A157,FUNNELDATA_RT!$A:$O,11,FALSE))</f>
        <v>27.084289999999999</v>
      </c>
      <c r="L157" s="1">
        <f>IF(VLOOKUP($A157,FUNNELDATA_RT!$A:$O,12,FALSE)=0,"",VLOOKUP($A157,FUNNELDATA_RT!$A:$O,12,FALSE))</f>
        <v>28.14039</v>
      </c>
      <c r="M157" s="1">
        <f>IF(VLOOKUP($A157,FUNNELDATA_RT!$A:$O,13,FALSE)=0,NA(),VLOOKUP($A157,FUNNELDATA_RT!$A:$O,13,FALSE))</f>
        <v>27.61214</v>
      </c>
      <c r="N157" s="1" t="e">
        <f>IF(AND(F157&lt;&gt;"",F157=selection!$J$26),G157,NA())</f>
        <v>#N/A</v>
      </c>
      <c r="O157" s="1" t="e">
        <f>IF(AND(F157&lt;&gt;"",F157=selection!$J$26),H157,NA())</f>
        <v>#N/A</v>
      </c>
      <c r="P157" s="1">
        <f t="shared" si="4"/>
        <v>68453</v>
      </c>
    </row>
    <row r="158" spans="1:16" s="1" customFormat="1" x14ac:dyDescent="0.25">
      <c r="A158" s="1" t="str">
        <f t="shared" si="3"/>
        <v>All malignant (excl NMSC)24</v>
      </c>
      <c r="B158" s="1" t="s">
        <v>260</v>
      </c>
      <c r="C158" s="1" t="str">
        <f>selection!$B$33</f>
        <v>All malignant (excl NMSC)</v>
      </c>
      <c r="D158" s="1">
        <v>24</v>
      </c>
      <c r="E158" s="1" t="e">
        <f>IF(VLOOKUP($A158,FUNNELDATA_RT!$A:$O,5,FALSE)=0,NA(),VLOOKUP($A158,FUNNELDATA_RT!$A:$O,5,FALSE))</f>
        <v>#N/A</v>
      </c>
      <c r="F158" s="1" t="e">
        <f>IF(VLOOKUP($A158,FUNNELDATA_RT!$A:$O,6,FALSE)=0,NA(),VLOOKUP($A158,FUNNELDATA_RT!$A:$O,6,FALSE))</f>
        <v>#N/A</v>
      </c>
      <c r="G158" s="1">
        <f>IF(VLOOKUP($A158,FUNNELDATA_RT!$A:$O,7,FALSE)=0,"",VLOOKUP($A158,FUNNELDATA_RT!$A:$O,7,FALSE))</f>
        <v>72412</v>
      </c>
      <c r="H158" s="1" t="e">
        <f>IF(VLOOKUP($A158,FUNNELDATA_RT!$A:$O,8,FALSE)=0,NA(),VLOOKUP($A158,FUNNELDATA_RT!$A:$O,8,FALSE))</f>
        <v>#N/A</v>
      </c>
      <c r="I158" s="1">
        <f>IF(VLOOKUP($A158,FUNNELDATA_RT!$A:$O,9,FALSE)=0,"",VLOOKUP($A158,FUNNELDATA_RT!$A:$O,9,FALSE))</f>
        <v>27.286110000000001</v>
      </c>
      <c r="J158" s="1">
        <f>IF(VLOOKUP($A158,FUNNELDATA_RT!$A:$O,10,FALSE)=0,"",VLOOKUP($A158,FUNNELDATA_RT!$A:$O,10,FALSE))</f>
        <v>27.937370000000001</v>
      </c>
      <c r="K158" s="1">
        <f>IF(VLOOKUP($A158,FUNNELDATA_RT!$A:$O,11,FALSE)=0,"",VLOOKUP($A158,FUNNELDATA_RT!$A:$O,11,FALSE))</f>
        <v>27.09892</v>
      </c>
      <c r="L158" s="1">
        <f>IF(VLOOKUP($A158,FUNNELDATA_RT!$A:$O,12,FALSE)=0,"",VLOOKUP($A158,FUNNELDATA_RT!$A:$O,12,FALSE))</f>
        <v>28.12575</v>
      </c>
      <c r="M158" s="1" t="e">
        <f>IF(VLOOKUP($A158,FUNNELDATA_RT!$A:$O,13,FALSE)=0,NA(),VLOOKUP($A158,FUNNELDATA_RT!$A:$O,13,FALSE))</f>
        <v>#N/A</v>
      </c>
      <c r="N158" s="1" t="e">
        <f>IF(AND(F158&lt;&gt;"",F158=selection!$J$26),G158,NA())</f>
        <v>#N/A</v>
      </c>
      <c r="O158" s="1" t="e">
        <f>IF(AND(F158&lt;&gt;"",F158=selection!$J$26),H158,NA())</f>
        <v>#N/A</v>
      </c>
      <c r="P158" s="1">
        <f t="shared" si="4"/>
        <v>72412</v>
      </c>
    </row>
    <row r="159" spans="1:16" s="1" customFormat="1" x14ac:dyDescent="0.25">
      <c r="A159" s="1" t="str">
        <f t="shared" si="3"/>
        <v>All malignant (excl NMSC)25</v>
      </c>
      <c r="B159" s="1" t="s">
        <v>260</v>
      </c>
      <c r="C159" s="1" t="str">
        <f>selection!$B$33</f>
        <v>All malignant (excl NMSC)</v>
      </c>
      <c r="D159" s="1">
        <v>25</v>
      </c>
      <c r="E159" s="1" t="e">
        <f>IF(VLOOKUP($A159,FUNNELDATA_RT!$A:$O,5,FALSE)=0,NA(),VLOOKUP($A159,FUNNELDATA_RT!$A:$O,5,FALSE))</f>
        <v>#N/A</v>
      </c>
      <c r="F159" s="1" t="e">
        <f>IF(VLOOKUP($A159,FUNNELDATA_RT!$A:$O,6,FALSE)=0,NA(),VLOOKUP($A159,FUNNELDATA_RT!$A:$O,6,FALSE))</f>
        <v>#N/A</v>
      </c>
      <c r="G159" s="1">
        <f>IF(VLOOKUP($A159,FUNNELDATA_RT!$A:$O,7,FALSE)=0,"",VLOOKUP($A159,FUNNELDATA_RT!$A:$O,7,FALSE))</f>
        <v>81032</v>
      </c>
      <c r="H159" s="1" t="e">
        <f>IF(VLOOKUP($A159,FUNNELDATA_RT!$A:$O,8,FALSE)=0,NA(),VLOOKUP($A159,FUNNELDATA_RT!$A:$O,8,FALSE))</f>
        <v>#N/A</v>
      </c>
      <c r="I159" s="1">
        <f>IF(VLOOKUP($A159,FUNNELDATA_RT!$A:$O,9,FALSE)=0,"",VLOOKUP($A159,FUNNELDATA_RT!$A:$O,9,FALSE))</f>
        <v>27.30396</v>
      </c>
      <c r="J159" s="1">
        <f>IF(VLOOKUP($A159,FUNNELDATA_RT!$A:$O,10,FALSE)=0,"",VLOOKUP($A159,FUNNELDATA_RT!$A:$O,10,FALSE))</f>
        <v>27.919609999999999</v>
      </c>
      <c r="K159" s="1">
        <f>IF(VLOOKUP($A159,FUNNELDATA_RT!$A:$O,11,FALSE)=0,"",VLOOKUP($A159,FUNNELDATA_RT!$A:$O,11,FALSE))</f>
        <v>27.12697</v>
      </c>
      <c r="L159" s="1">
        <f>IF(VLOOKUP($A159,FUNNELDATA_RT!$A:$O,12,FALSE)=0,"",VLOOKUP($A159,FUNNELDATA_RT!$A:$O,12,FALSE))</f>
        <v>28.097639999999998</v>
      </c>
      <c r="M159" s="1" t="e">
        <f>IF(VLOOKUP($A159,FUNNELDATA_RT!$A:$O,13,FALSE)=0,NA(),VLOOKUP($A159,FUNNELDATA_RT!$A:$O,13,FALSE))</f>
        <v>#N/A</v>
      </c>
      <c r="N159" s="1" t="e">
        <f>IF(AND(F159&lt;&gt;"",F159=selection!$J$26),G159,NA())</f>
        <v>#N/A</v>
      </c>
      <c r="O159" s="1" t="e">
        <f>IF(AND(F159&lt;&gt;"",F159=selection!$J$26),H159,NA())</f>
        <v>#N/A</v>
      </c>
      <c r="P159" s="1">
        <f t="shared" si="4"/>
        <v>81032</v>
      </c>
    </row>
    <row r="160" spans="1:16" s="1" customFormat="1" x14ac:dyDescent="0.25">
      <c r="A160" s="1" t="str">
        <f t="shared" si="3"/>
        <v>All malignant (excl NMSC)26</v>
      </c>
      <c r="B160" s="1" t="s">
        <v>260</v>
      </c>
      <c r="C160" s="1" t="str">
        <f>selection!$B$33</f>
        <v>All malignant (excl NMSC)</v>
      </c>
      <c r="D160" s="1">
        <v>26</v>
      </c>
      <c r="E160" s="1" t="e">
        <f>IF(VLOOKUP($A160,FUNNELDATA_RT!$A:$O,5,FALSE)=0,NA(),VLOOKUP($A160,FUNNELDATA_RT!$A:$O,5,FALSE))</f>
        <v>#N/A</v>
      </c>
      <c r="F160" s="1" t="e">
        <f>IF(VLOOKUP($A160,FUNNELDATA_RT!$A:$O,6,FALSE)=0,NA(),VLOOKUP($A160,FUNNELDATA_RT!$A:$O,6,FALSE))</f>
        <v>#N/A</v>
      </c>
      <c r="G160" s="1">
        <f>IF(VLOOKUP($A160,FUNNELDATA_RT!$A:$O,7,FALSE)=0,"",VLOOKUP($A160,FUNNELDATA_RT!$A:$O,7,FALSE))</f>
        <v>89652</v>
      </c>
      <c r="H160" s="1" t="e">
        <f>IF(VLOOKUP($A160,FUNNELDATA_RT!$A:$O,8,FALSE)=0,NA(),VLOOKUP($A160,FUNNELDATA_RT!$A:$O,8,FALSE))</f>
        <v>#N/A</v>
      </c>
      <c r="I160" s="1">
        <f>IF(VLOOKUP($A160,FUNNELDATA_RT!$A:$O,9,FALSE)=0,"",VLOOKUP($A160,FUNNELDATA_RT!$A:$O,9,FALSE))</f>
        <v>27.31917</v>
      </c>
      <c r="J160" s="1">
        <f>IF(VLOOKUP($A160,FUNNELDATA_RT!$A:$O,10,FALSE)=0,"",VLOOKUP($A160,FUNNELDATA_RT!$A:$O,10,FALSE))</f>
        <v>27.90447</v>
      </c>
      <c r="K160" s="1">
        <f>IF(VLOOKUP($A160,FUNNELDATA_RT!$A:$O,11,FALSE)=0,"",VLOOKUP($A160,FUNNELDATA_RT!$A:$O,11,FALSE))</f>
        <v>27.150880000000001</v>
      </c>
      <c r="L160" s="1">
        <f>IF(VLOOKUP($A160,FUNNELDATA_RT!$A:$O,12,FALSE)=0,"",VLOOKUP($A160,FUNNELDATA_RT!$A:$O,12,FALSE))</f>
        <v>28.073709999999998</v>
      </c>
      <c r="M160" s="1" t="e">
        <f>IF(VLOOKUP($A160,FUNNELDATA_RT!$A:$O,13,FALSE)=0,NA(),VLOOKUP($A160,FUNNELDATA_RT!$A:$O,13,FALSE))</f>
        <v>#N/A</v>
      </c>
      <c r="N160" s="1" t="e">
        <f>IF(AND(F160&lt;&gt;"",F160=selection!$J$26),G160,NA())</f>
        <v>#N/A</v>
      </c>
      <c r="O160" s="1" t="e">
        <f>IF(AND(F160&lt;&gt;"",F160=selection!$J$26),H160,NA())</f>
        <v>#N/A</v>
      </c>
      <c r="P160" s="1">
        <f t="shared" si="4"/>
        <v>89652</v>
      </c>
    </row>
    <row r="161" spans="1:16" s="1" customFormat="1" x14ac:dyDescent="0.25">
      <c r="A161" s="1" t="str">
        <f t="shared" si="3"/>
        <v>All malignant (excl NMSC)27</v>
      </c>
      <c r="B161" s="1" t="s">
        <v>260</v>
      </c>
      <c r="C161" s="1" t="str">
        <f>selection!$B$33</f>
        <v>All malignant (excl NMSC)</v>
      </c>
      <c r="D161" s="1">
        <v>27</v>
      </c>
      <c r="E161" s="1" t="str">
        <f>IF(VLOOKUP($A161,FUNNELDATA_RT!$A:$O,5,FALSE)=0,NA(),VLOOKUP($A161,FUNNELDATA_RT!$A:$O,5,FALSE))</f>
        <v>E56000007</v>
      </c>
      <c r="F161" s="1" t="str">
        <f>IF(VLOOKUP($A161,FUNNELDATA_RT!$A:$O,6,FALSE)=0,NA(),VLOOKUP($A161,FUNNELDATA_RT!$A:$O,6,FALSE))</f>
        <v>West Midlands</v>
      </c>
      <c r="G161" s="1">
        <f>IF(VLOOKUP($A161,FUNNELDATA_RT!$A:$O,7,FALSE)=0,"",VLOOKUP($A161,FUNNELDATA_RT!$A:$O,7,FALSE))</f>
        <v>95373</v>
      </c>
      <c r="H161" s="1">
        <f>IF(VLOOKUP($A161,FUNNELDATA_RT!$A:$O,8,FALSE)=0,NA(),VLOOKUP($A161,FUNNELDATA_RT!$A:$O,8,FALSE))</f>
        <v>26.876580000000001</v>
      </c>
      <c r="I161" s="1">
        <f>IF(VLOOKUP($A161,FUNNELDATA_RT!$A:$O,9,FALSE)=0,"",VLOOKUP($A161,FUNNELDATA_RT!$A:$O,9,FALSE))</f>
        <v>27.328099999999999</v>
      </c>
      <c r="J161" s="1">
        <f>IF(VLOOKUP($A161,FUNNELDATA_RT!$A:$O,10,FALSE)=0,"",VLOOKUP($A161,FUNNELDATA_RT!$A:$O,10,FALSE))</f>
        <v>27.895579999999999</v>
      </c>
      <c r="K161" s="1">
        <f>IF(VLOOKUP($A161,FUNNELDATA_RT!$A:$O,11,FALSE)=0,"",VLOOKUP($A161,FUNNELDATA_RT!$A:$O,11,FALSE))</f>
        <v>27.164919999999999</v>
      </c>
      <c r="L161" s="1">
        <f>IF(VLOOKUP($A161,FUNNELDATA_RT!$A:$O,12,FALSE)=0,"",VLOOKUP($A161,FUNNELDATA_RT!$A:$O,12,FALSE))</f>
        <v>28.059650000000001</v>
      </c>
      <c r="M161" s="1">
        <f>IF(VLOOKUP($A161,FUNNELDATA_RT!$A:$O,13,FALSE)=0,NA(),VLOOKUP($A161,FUNNELDATA_RT!$A:$O,13,FALSE))</f>
        <v>27.61214</v>
      </c>
      <c r="N161" s="1" t="e">
        <f>IF(AND(F161&lt;&gt;"",F161=selection!$J$26),G161,NA())</f>
        <v>#N/A</v>
      </c>
      <c r="O161" s="1" t="e">
        <f>IF(AND(F161&lt;&gt;"",F161=selection!$J$26),H161,NA())</f>
        <v>#N/A</v>
      </c>
      <c r="P161" s="1">
        <f t="shared" si="4"/>
        <v>95373</v>
      </c>
    </row>
    <row r="162" spans="1:16" s="1" customFormat="1" x14ac:dyDescent="0.25">
      <c r="A162" s="1" t="str">
        <f t="shared" si="3"/>
        <v>All malignant (excl NMSC)28</v>
      </c>
      <c r="B162" s="1" t="s">
        <v>260</v>
      </c>
      <c r="C162" s="1" t="str">
        <f>selection!$B$33</f>
        <v>All malignant (excl NMSC)</v>
      </c>
      <c r="D162" s="1">
        <v>28</v>
      </c>
      <c r="E162" s="1" t="e">
        <f>IF(VLOOKUP($A162,FUNNELDATA_RT!$A:$O,5,FALSE)=0,NA(),VLOOKUP($A162,FUNNELDATA_RT!$A:$O,5,FALSE))</f>
        <v>#N/A</v>
      </c>
      <c r="F162" s="1" t="e">
        <f>IF(VLOOKUP($A162,FUNNELDATA_RT!$A:$O,6,FALSE)=0,NA(),VLOOKUP($A162,FUNNELDATA_RT!$A:$O,6,FALSE))</f>
        <v>#N/A</v>
      </c>
      <c r="G162" s="1">
        <f>IF(VLOOKUP($A162,FUNNELDATA_RT!$A:$O,7,FALSE)=0,"",VLOOKUP($A162,FUNNELDATA_RT!$A:$O,7,FALSE))</f>
        <v>98272</v>
      </c>
      <c r="H162" s="1" t="e">
        <f>IF(VLOOKUP($A162,FUNNELDATA_RT!$A:$O,8,FALSE)=0,NA(),VLOOKUP($A162,FUNNELDATA_RT!$A:$O,8,FALSE))</f>
        <v>#N/A</v>
      </c>
      <c r="I162" s="1">
        <f>IF(VLOOKUP($A162,FUNNELDATA_RT!$A:$O,9,FALSE)=0,"",VLOOKUP($A162,FUNNELDATA_RT!$A:$O,9,FALSE))</f>
        <v>27.332329999999999</v>
      </c>
      <c r="J162" s="1">
        <f>IF(VLOOKUP($A162,FUNNELDATA_RT!$A:$O,10,FALSE)=0,"",VLOOKUP($A162,FUNNELDATA_RT!$A:$O,10,FALSE))</f>
        <v>27.891369999999998</v>
      </c>
      <c r="K162" s="1">
        <f>IF(VLOOKUP($A162,FUNNELDATA_RT!$A:$O,11,FALSE)=0,"",VLOOKUP($A162,FUNNELDATA_RT!$A:$O,11,FALSE))</f>
        <v>27.171569999999999</v>
      </c>
      <c r="L162" s="1">
        <f>IF(VLOOKUP($A162,FUNNELDATA_RT!$A:$O,12,FALSE)=0,"",VLOOKUP($A162,FUNNELDATA_RT!$A:$O,12,FALSE))</f>
        <v>28.052990000000001</v>
      </c>
      <c r="M162" s="1" t="e">
        <f>IF(VLOOKUP($A162,FUNNELDATA_RT!$A:$O,13,FALSE)=0,NA(),VLOOKUP($A162,FUNNELDATA_RT!$A:$O,13,FALSE))</f>
        <v>#N/A</v>
      </c>
      <c r="N162" s="1" t="e">
        <f>IF(AND(F162&lt;&gt;"",F162=selection!$J$26),G162,NA())</f>
        <v>#N/A</v>
      </c>
      <c r="O162" s="1" t="e">
        <f>IF(AND(F162&lt;&gt;"",F162=selection!$J$26),H162,NA())</f>
        <v>#N/A</v>
      </c>
      <c r="P162" s="1">
        <f t="shared" si="4"/>
        <v>98272</v>
      </c>
    </row>
    <row r="163" spans="1:16" s="1" customFormat="1" x14ac:dyDescent="0.25">
      <c r="A163" s="1" t="str">
        <f t="shared" si="3"/>
        <v>All malignant (excl NMSC)29</v>
      </c>
      <c r="B163" s="1" t="s">
        <v>260</v>
      </c>
      <c r="C163" s="1" t="str">
        <f>selection!$B$33</f>
        <v>All malignant (excl NMSC)</v>
      </c>
      <c r="D163" s="1">
        <v>29</v>
      </c>
      <c r="E163" s="1" t="e">
        <f>IF(VLOOKUP($A163,FUNNELDATA_RT!$A:$O,5,FALSE)=0,NA(),VLOOKUP($A163,FUNNELDATA_RT!$A:$O,5,FALSE))</f>
        <v>#N/A</v>
      </c>
      <c r="F163" s="1" t="e">
        <f>IF(VLOOKUP($A163,FUNNELDATA_RT!$A:$O,6,FALSE)=0,NA(),VLOOKUP($A163,FUNNELDATA_RT!$A:$O,6,FALSE))</f>
        <v>#N/A</v>
      </c>
      <c r="G163" s="1">
        <f>IF(VLOOKUP($A163,FUNNELDATA_RT!$A:$O,7,FALSE)=0,"",VLOOKUP($A163,FUNNELDATA_RT!$A:$O,7,FALSE))</f>
        <v>106892</v>
      </c>
      <c r="H163" s="1" t="e">
        <f>IF(VLOOKUP($A163,FUNNELDATA_RT!$A:$O,8,FALSE)=0,NA(),VLOOKUP($A163,FUNNELDATA_RT!$A:$O,8,FALSE))</f>
        <v>#N/A</v>
      </c>
      <c r="I163" s="1">
        <f>IF(VLOOKUP($A163,FUNNELDATA_RT!$A:$O,9,FALSE)=0,"",VLOOKUP($A163,FUNNELDATA_RT!$A:$O,9,FALSE))</f>
        <v>27.34385</v>
      </c>
      <c r="J163" s="1">
        <f>IF(VLOOKUP($A163,FUNNELDATA_RT!$A:$O,10,FALSE)=0,"",VLOOKUP($A163,FUNNELDATA_RT!$A:$O,10,FALSE))</f>
        <v>27.87988</v>
      </c>
      <c r="K163" s="1">
        <f>IF(VLOOKUP($A163,FUNNELDATA_RT!$A:$O,11,FALSE)=0,"",VLOOKUP($A163,FUNNELDATA_RT!$A:$O,11,FALSE))</f>
        <v>27.189699999999998</v>
      </c>
      <c r="L163" s="1">
        <f>IF(VLOOKUP($A163,FUNNELDATA_RT!$A:$O,12,FALSE)=0,"",VLOOKUP($A163,FUNNELDATA_RT!$A:$O,12,FALSE))</f>
        <v>28.034839999999999</v>
      </c>
      <c r="M163" s="1" t="e">
        <f>IF(VLOOKUP($A163,FUNNELDATA_RT!$A:$O,13,FALSE)=0,NA(),VLOOKUP($A163,FUNNELDATA_RT!$A:$O,13,FALSE))</f>
        <v>#N/A</v>
      </c>
      <c r="N163" s="1" t="e">
        <f>IF(AND(F163&lt;&gt;"",F163=selection!$J$26),G163,NA())</f>
        <v>#N/A</v>
      </c>
      <c r="O163" s="1" t="e">
        <f>IF(AND(F163&lt;&gt;"",F163=selection!$J$26),H163,NA())</f>
        <v>#N/A</v>
      </c>
      <c r="P163" s="1">
        <f t="shared" si="4"/>
        <v>106892</v>
      </c>
    </row>
    <row r="164" spans="1:16" s="1" customFormat="1" x14ac:dyDescent="0.25">
      <c r="A164" s="1" t="str">
        <f t="shared" si="3"/>
        <v>All malignant (excl NMSC)30</v>
      </c>
      <c r="B164" s="1" t="s">
        <v>260</v>
      </c>
      <c r="C164" s="1" t="str">
        <f>selection!$B$33</f>
        <v>All malignant (excl NMSC)</v>
      </c>
      <c r="D164" s="1">
        <v>30</v>
      </c>
      <c r="E164" s="1" t="str">
        <f>IF(VLOOKUP($A164,FUNNELDATA_RT!$A:$O,5,FALSE)=0,NA(),VLOOKUP($A164,FUNNELDATA_RT!$A:$O,5,FALSE))</f>
        <v>E56000009</v>
      </c>
      <c r="F164" s="1" t="str">
        <f>IF(VLOOKUP($A164,FUNNELDATA_RT!$A:$O,6,FALSE)=0,NA(),VLOOKUP($A164,FUNNELDATA_RT!$A:$O,6,FALSE))</f>
        <v>East of England</v>
      </c>
      <c r="G164" s="1">
        <f>IF(VLOOKUP($A164,FUNNELDATA_RT!$A:$O,7,FALSE)=0,"",VLOOKUP($A164,FUNNELDATA_RT!$A:$O,7,FALSE))</f>
        <v>107712</v>
      </c>
      <c r="H164" s="1">
        <f>IF(VLOOKUP($A164,FUNNELDATA_RT!$A:$O,8,FALSE)=0,NA(),VLOOKUP($A164,FUNNELDATA_RT!$A:$O,8,FALSE))</f>
        <v>27.955100000000002</v>
      </c>
      <c r="I164" s="1">
        <f>IF(VLOOKUP($A164,FUNNELDATA_RT!$A:$O,9,FALSE)=0,"",VLOOKUP($A164,FUNNELDATA_RT!$A:$O,9,FALSE))</f>
        <v>27.34488</v>
      </c>
      <c r="J164" s="1">
        <f>IF(VLOOKUP($A164,FUNNELDATA_RT!$A:$O,10,FALSE)=0,"",VLOOKUP($A164,FUNNELDATA_RT!$A:$O,10,FALSE))</f>
        <v>27.878869999999999</v>
      </c>
      <c r="K164" s="1">
        <f>IF(VLOOKUP($A164,FUNNELDATA_RT!$A:$O,11,FALSE)=0,"",VLOOKUP($A164,FUNNELDATA_RT!$A:$O,11,FALSE))</f>
        <v>27.191310000000001</v>
      </c>
      <c r="L164" s="1">
        <f>IF(VLOOKUP($A164,FUNNELDATA_RT!$A:$O,12,FALSE)=0,"",VLOOKUP($A164,FUNNELDATA_RT!$A:$O,12,FALSE))</f>
        <v>28.03323</v>
      </c>
      <c r="M164" s="1">
        <f>IF(VLOOKUP($A164,FUNNELDATA_RT!$A:$O,13,FALSE)=0,NA(),VLOOKUP($A164,FUNNELDATA_RT!$A:$O,13,FALSE))</f>
        <v>27.61214</v>
      </c>
      <c r="N164" s="1" t="e">
        <f>IF(AND(F164&lt;&gt;"",F164=selection!$J$26),G164,NA())</f>
        <v>#N/A</v>
      </c>
      <c r="O164" s="1" t="e">
        <f>IF(AND(F164&lt;&gt;"",F164=selection!$J$26),H164,NA())</f>
        <v>#N/A</v>
      </c>
      <c r="P164" s="1">
        <f t="shared" si="4"/>
        <v>107712</v>
      </c>
    </row>
    <row r="165" spans="1:16" s="1" customFormat="1" x14ac:dyDescent="0.25">
      <c r="A165" s="1" t="str">
        <f t="shared" si="3"/>
        <v>All malignant (excl NMSC)31</v>
      </c>
      <c r="B165" s="1" t="s">
        <v>260</v>
      </c>
      <c r="C165" s="1" t="str">
        <f>selection!$B$33</f>
        <v>All malignant (excl NMSC)</v>
      </c>
      <c r="D165" s="1">
        <v>31</v>
      </c>
      <c r="E165" s="1" t="e">
        <f>IF(VLOOKUP($A165,FUNNELDATA_RT!$A:$O,5,FALSE)=0,NA(),VLOOKUP($A165,FUNNELDATA_RT!$A:$O,5,FALSE))</f>
        <v>#N/A</v>
      </c>
      <c r="F165" s="1" t="e">
        <f>IF(VLOOKUP($A165,FUNNELDATA_RT!$A:$O,6,FALSE)=0,NA(),VLOOKUP($A165,FUNNELDATA_RT!$A:$O,6,FALSE))</f>
        <v>#N/A</v>
      </c>
      <c r="G165" s="1">
        <f>IF(VLOOKUP($A165,FUNNELDATA_RT!$A:$O,7,FALSE)=0,"",VLOOKUP($A165,FUNNELDATA_RT!$A:$O,7,FALSE))</f>
        <v>115512</v>
      </c>
      <c r="H165" s="1" t="e">
        <f>IF(VLOOKUP($A165,FUNNELDATA_RT!$A:$O,8,FALSE)=0,NA(),VLOOKUP($A165,FUNNELDATA_RT!$A:$O,8,FALSE))</f>
        <v>#N/A</v>
      </c>
      <c r="I165" s="1">
        <f>IF(VLOOKUP($A165,FUNNELDATA_RT!$A:$O,9,FALSE)=0,"",VLOOKUP($A165,FUNNELDATA_RT!$A:$O,9,FALSE))</f>
        <v>27.35407</v>
      </c>
      <c r="J165" s="1">
        <f>IF(VLOOKUP($A165,FUNNELDATA_RT!$A:$O,10,FALSE)=0,"",VLOOKUP($A165,FUNNELDATA_RT!$A:$O,10,FALSE))</f>
        <v>27.869710000000001</v>
      </c>
      <c r="K165" s="1">
        <f>IF(VLOOKUP($A165,FUNNELDATA_RT!$A:$O,11,FALSE)=0,"",VLOOKUP($A165,FUNNELDATA_RT!$A:$O,11,FALSE))</f>
        <v>27.205760000000001</v>
      </c>
      <c r="L165" s="1">
        <f>IF(VLOOKUP($A165,FUNNELDATA_RT!$A:$O,12,FALSE)=0,"",VLOOKUP($A165,FUNNELDATA_RT!$A:$O,12,FALSE))</f>
        <v>28.01876</v>
      </c>
      <c r="M165" s="1" t="e">
        <f>IF(VLOOKUP($A165,FUNNELDATA_RT!$A:$O,13,FALSE)=0,NA(),VLOOKUP($A165,FUNNELDATA_RT!$A:$O,13,FALSE))</f>
        <v>#N/A</v>
      </c>
      <c r="N165" s="1" t="e">
        <f>IF(AND(F165&lt;&gt;"",F165=selection!$J$26),G165,NA())</f>
        <v>#N/A</v>
      </c>
      <c r="O165" s="1" t="e">
        <f>IF(AND(F165&lt;&gt;"",F165=selection!$J$26),H165,NA())</f>
        <v>#N/A</v>
      </c>
      <c r="P165" s="1">
        <f t="shared" si="4"/>
        <v>115512</v>
      </c>
    </row>
    <row r="166" spans="1:16" s="1" customFormat="1" x14ac:dyDescent="0.25">
      <c r="D166" s="2"/>
    </row>
  </sheetData>
  <mergeCells count="2">
    <mergeCell ref="B29:D62"/>
    <mergeCell ref="B2:O4"/>
  </mergeCells>
  <pageMargins left="0.7" right="0.7" top="0.75" bottom="0.75" header="0.3" footer="0.3"/>
  <pageSetup paperSize="9" scale="3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List Box 1">
              <controlPr defaultSize="0" autoLine="0" autoPict="0">
                <anchor moveWithCells="1">
                  <from>
                    <xdr:col>1</xdr:col>
                    <xdr:colOff>0</xdr:colOff>
                    <xdr:row>6</xdr:row>
                    <xdr:rowOff>28575</xdr:rowOff>
                  </from>
                  <to>
                    <xdr:col>3</xdr:col>
                    <xdr:colOff>990600</xdr:colOff>
                    <xdr:row>16</xdr:row>
                    <xdr:rowOff>409575</xdr:rowOff>
                  </to>
                </anchor>
              </controlPr>
            </control>
          </mc:Choice>
        </mc:AlternateContent>
        <mc:AlternateContent xmlns:mc="http://schemas.openxmlformats.org/markup-compatibility/2006">
          <mc:Choice Requires="x14">
            <control shapeId="123906" r:id="rId5" name="List Box 2">
              <controlPr defaultSize="0" autoLine="0" autoPict="0">
                <anchor moveWithCells="1">
                  <from>
                    <xdr:col>0</xdr:col>
                    <xdr:colOff>152400</xdr:colOff>
                    <xdr:row>18</xdr:row>
                    <xdr:rowOff>85725</xdr:rowOff>
                  </from>
                  <to>
                    <xdr:col>3</xdr:col>
                    <xdr:colOff>1019175</xdr:colOff>
                    <xdr:row>27</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5"/>
  <sheetViews>
    <sheetView topLeftCell="E1" zoomScaleNormal="100" workbookViewId="0">
      <selection activeCell="J1" sqref="J1:J1048576"/>
    </sheetView>
  </sheetViews>
  <sheetFormatPr defaultRowHeight="12.75" x14ac:dyDescent="0.2"/>
  <cols>
    <col min="1" max="1" width="10.42578125" style="14" customWidth="1"/>
    <col min="2" max="6" width="28.7109375" style="14" customWidth="1"/>
    <col min="7" max="7" width="33" style="14" customWidth="1"/>
    <col min="8" max="9" width="28.7109375" style="14" customWidth="1"/>
    <col min="10" max="10" width="45.85546875" style="14" bestFit="1" customWidth="1"/>
    <col min="11" max="235" width="10.7109375" style="14" customWidth="1"/>
    <col min="236" max="16384" width="9.140625" style="14"/>
  </cols>
  <sheetData>
    <row r="1" spans="1:10" x14ac:dyDescent="0.2">
      <c r="B1" s="15"/>
      <c r="C1" s="15"/>
      <c r="D1" s="15"/>
      <c r="E1" s="15"/>
    </row>
    <row r="2" spans="1:10" ht="15.75" x14ac:dyDescent="0.25">
      <c r="A2" s="15"/>
      <c r="B2" s="56" t="s">
        <v>44</v>
      </c>
      <c r="C2" s="57"/>
      <c r="D2" s="57"/>
      <c r="E2" s="57"/>
    </row>
    <row r="3" spans="1:10" ht="13.5" thickBot="1" x14ac:dyDescent="0.25">
      <c r="A3" s="15"/>
    </row>
    <row r="4" spans="1:10" x14ac:dyDescent="0.2">
      <c r="A4" s="15"/>
      <c r="B4" s="16" t="s">
        <v>112</v>
      </c>
      <c r="C4" s="16" t="s">
        <v>111</v>
      </c>
      <c r="D4" s="16" t="s">
        <v>45</v>
      </c>
      <c r="E4" s="16" t="s">
        <v>46</v>
      </c>
      <c r="F4" s="16" t="s">
        <v>43</v>
      </c>
      <c r="G4" s="16" t="s">
        <v>83</v>
      </c>
      <c r="H4" s="29" t="s">
        <v>109</v>
      </c>
      <c r="I4" s="54" t="s">
        <v>109</v>
      </c>
      <c r="J4" s="14" t="s">
        <v>241</v>
      </c>
    </row>
    <row r="5" spans="1:10" ht="15" x14ac:dyDescent="0.25">
      <c r="A5" s="15"/>
      <c r="B5" s="55" t="s">
        <v>109</v>
      </c>
      <c r="C5" s="55" t="s">
        <v>162</v>
      </c>
      <c r="D5" s="55">
        <v>2013</v>
      </c>
      <c r="E5" s="55" t="s">
        <v>41</v>
      </c>
      <c r="F5" s="55" t="s">
        <v>48</v>
      </c>
      <c r="G5" s="55" t="s">
        <v>109</v>
      </c>
      <c r="H5" s="27" t="s">
        <v>90</v>
      </c>
      <c r="I5" s="28" t="s">
        <v>14</v>
      </c>
      <c r="J5" s="58" t="s">
        <v>213</v>
      </c>
    </row>
    <row r="6" spans="1:10" ht="15" x14ac:dyDescent="0.25">
      <c r="A6" s="15"/>
      <c r="B6" s="55" t="s">
        <v>1</v>
      </c>
      <c r="C6" s="55" t="s">
        <v>1</v>
      </c>
      <c r="D6" s="55">
        <v>2014</v>
      </c>
      <c r="E6" s="55" t="s">
        <v>47</v>
      </c>
      <c r="F6" s="55">
        <v>1</v>
      </c>
      <c r="G6" s="55" t="s">
        <v>90</v>
      </c>
      <c r="H6" s="27"/>
      <c r="I6" s="28" t="s">
        <v>9</v>
      </c>
      <c r="J6" s="58" t="s">
        <v>173</v>
      </c>
    </row>
    <row r="7" spans="1:10" ht="15.75" thickBot="1" x14ac:dyDescent="0.3">
      <c r="A7" s="15"/>
      <c r="B7" s="55" t="s">
        <v>3</v>
      </c>
      <c r="C7" s="55" t="s">
        <v>3</v>
      </c>
      <c r="D7" s="14">
        <v>2015</v>
      </c>
      <c r="E7" s="30" t="s">
        <v>42</v>
      </c>
      <c r="F7" s="55">
        <v>2</v>
      </c>
      <c r="G7" s="55" t="s">
        <v>86</v>
      </c>
      <c r="H7" s="27"/>
      <c r="I7" s="28" t="s">
        <v>84</v>
      </c>
      <c r="J7" s="58" t="s">
        <v>174</v>
      </c>
    </row>
    <row r="8" spans="1:10" ht="15.75" thickBot="1" x14ac:dyDescent="0.3">
      <c r="A8" s="15"/>
      <c r="B8" s="55" t="s">
        <v>14</v>
      </c>
      <c r="C8" s="55" t="s">
        <v>14</v>
      </c>
      <c r="D8" s="30" t="s">
        <v>170</v>
      </c>
      <c r="E8" s="15"/>
      <c r="F8" s="55">
        <v>3</v>
      </c>
      <c r="G8" s="55" t="s">
        <v>35</v>
      </c>
      <c r="H8" s="27"/>
      <c r="I8" s="28" t="s">
        <v>85</v>
      </c>
      <c r="J8" s="58" t="s">
        <v>214</v>
      </c>
    </row>
    <row r="9" spans="1:10" ht="15" x14ac:dyDescent="0.25">
      <c r="A9" s="15"/>
      <c r="B9" s="55" t="s">
        <v>4</v>
      </c>
      <c r="C9" s="55" t="s">
        <v>4</v>
      </c>
      <c r="F9" s="55">
        <v>4</v>
      </c>
      <c r="G9" s="55" t="s">
        <v>91</v>
      </c>
      <c r="H9" s="27" t="s">
        <v>86</v>
      </c>
      <c r="I9" s="28" t="s">
        <v>4</v>
      </c>
      <c r="J9" s="58" t="s">
        <v>215</v>
      </c>
    </row>
    <row r="10" spans="1:10" ht="15.75" thickBot="1" x14ac:dyDescent="0.3">
      <c r="A10" s="15"/>
      <c r="B10" s="55" t="s">
        <v>17</v>
      </c>
      <c r="C10" s="55" t="s">
        <v>17</v>
      </c>
      <c r="F10" s="30" t="s">
        <v>2</v>
      </c>
      <c r="G10" s="55" t="s">
        <v>87</v>
      </c>
      <c r="H10" s="27"/>
      <c r="I10" s="28" t="s">
        <v>5</v>
      </c>
      <c r="J10" s="58" t="s">
        <v>216</v>
      </c>
    </row>
    <row r="11" spans="1:10" ht="15" x14ac:dyDescent="0.25">
      <c r="A11" s="15"/>
      <c r="B11" s="55" t="s">
        <v>6</v>
      </c>
      <c r="C11" s="55" t="s">
        <v>6</v>
      </c>
      <c r="D11" s="15">
        <v>4</v>
      </c>
      <c r="E11" s="15">
        <v>2</v>
      </c>
      <c r="F11" s="15"/>
      <c r="G11" s="55" t="s">
        <v>7</v>
      </c>
      <c r="H11" s="27" t="s">
        <v>35</v>
      </c>
      <c r="I11" s="28" t="s">
        <v>17</v>
      </c>
      <c r="J11" s="58" t="s">
        <v>207</v>
      </c>
    </row>
    <row r="12" spans="1:10" ht="15.75" thickBot="1" x14ac:dyDescent="0.3">
      <c r="A12" s="15"/>
      <c r="B12" s="55" t="s">
        <v>18</v>
      </c>
      <c r="C12" s="55" t="s">
        <v>18</v>
      </c>
      <c r="D12" s="15" t="str">
        <f>INDEX(D5:D8,D11)</f>
        <v>2013-2015</v>
      </c>
      <c r="E12" s="15" t="str">
        <f>INDEX(E5:E7,E11)</f>
        <v>Major resection</v>
      </c>
      <c r="F12" s="15"/>
      <c r="G12" s="30" t="s">
        <v>108</v>
      </c>
      <c r="H12" s="27"/>
      <c r="I12" s="28" t="s">
        <v>18</v>
      </c>
      <c r="J12" s="58" t="s">
        <v>303</v>
      </c>
    </row>
    <row r="13" spans="1:10" ht="15" x14ac:dyDescent="0.25">
      <c r="A13" s="15"/>
      <c r="B13" s="55" t="s">
        <v>19</v>
      </c>
      <c r="C13" s="55" t="s">
        <v>19</v>
      </c>
      <c r="D13" s="15"/>
      <c r="E13" s="15"/>
      <c r="F13" s="15"/>
      <c r="G13" s="15"/>
      <c r="H13" s="27"/>
      <c r="I13" s="28" t="s">
        <v>15</v>
      </c>
      <c r="J13" s="58" t="s">
        <v>304</v>
      </c>
    </row>
    <row r="14" spans="1:10" ht="15" x14ac:dyDescent="0.25">
      <c r="A14" s="15"/>
      <c r="B14" s="55" t="s">
        <v>104</v>
      </c>
      <c r="C14" s="55" t="s">
        <v>104</v>
      </c>
      <c r="D14" s="15"/>
      <c r="E14" s="15"/>
      <c r="F14" s="15"/>
      <c r="G14" s="15">
        <v>1</v>
      </c>
      <c r="H14" s="27"/>
      <c r="I14" s="28" t="s">
        <v>23</v>
      </c>
      <c r="J14" s="58" t="s">
        <v>219</v>
      </c>
    </row>
    <row r="15" spans="1:10" ht="15" x14ac:dyDescent="0.25">
      <c r="A15" s="15"/>
      <c r="B15" s="55" t="s">
        <v>11</v>
      </c>
      <c r="C15" s="55" t="s">
        <v>11</v>
      </c>
      <c r="D15" s="15"/>
      <c r="E15" s="15"/>
      <c r="F15" s="15"/>
      <c r="G15" s="15" t="str">
        <f>INDEX(G5:G12,G14)</f>
        <v>All malignant (excl NMSC)</v>
      </c>
      <c r="H15" s="27"/>
      <c r="I15" s="28" t="s">
        <v>16</v>
      </c>
      <c r="J15" s="58" t="s">
        <v>179</v>
      </c>
    </row>
    <row r="16" spans="1:10" ht="15" x14ac:dyDescent="0.25">
      <c r="A16" s="15"/>
      <c r="B16" s="55" t="s">
        <v>15</v>
      </c>
      <c r="C16" s="55" t="s">
        <v>15</v>
      </c>
      <c r="D16" s="15"/>
      <c r="E16" s="15"/>
      <c r="F16" s="15" t="s">
        <v>107</v>
      </c>
      <c r="G16" s="14" t="str">
        <f>IF(G15="4 most common","the 4 most common",G15)</f>
        <v>All malignant (excl NMSC)</v>
      </c>
      <c r="H16" s="27"/>
      <c r="I16" s="28" t="s">
        <v>22</v>
      </c>
      <c r="J16" s="58" t="s">
        <v>220</v>
      </c>
    </row>
    <row r="17" spans="1:10" ht="15" x14ac:dyDescent="0.25">
      <c r="A17" s="15"/>
      <c r="B17" s="55" t="s">
        <v>23</v>
      </c>
      <c r="C17" s="55" t="s">
        <v>23</v>
      </c>
      <c r="D17" s="15"/>
      <c r="E17" s="15"/>
      <c r="F17" s="15"/>
      <c r="G17" s="58" t="str">
        <f>IF(G16="All malignant (excl NMSC)","all malignant tumours (excl NMSC)",LOWER(G16&amp;" tumours"))</f>
        <v>all malignant tumours (excl NMSC)</v>
      </c>
      <c r="H17" s="27" t="s">
        <v>91</v>
      </c>
      <c r="I17" s="28" t="s">
        <v>13</v>
      </c>
      <c r="J17" s="58" t="s">
        <v>181</v>
      </c>
    </row>
    <row r="18" spans="1:10" ht="15" x14ac:dyDescent="0.25">
      <c r="A18" s="15"/>
      <c r="B18" s="55" t="s">
        <v>22</v>
      </c>
      <c r="C18" s="55" t="s">
        <v>22</v>
      </c>
      <c r="D18" s="15"/>
      <c r="E18" s="15"/>
      <c r="F18" s="15"/>
      <c r="G18" s="15"/>
      <c r="H18" s="27"/>
      <c r="I18" s="28" t="s">
        <v>19</v>
      </c>
      <c r="J18" s="58" t="s">
        <v>245</v>
      </c>
    </row>
    <row r="19" spans="1:10" ht="15" x14ac:dyDescent="0.25">
      <c r="A19" s="15"/>
      <c r="B19" s="55" t="s">
        <v>8</v>
      </c>
      <c r="C19" s="55" t="s">
        <v>8</v>
      </c>
      <c r="D19" s="15"/>
      <c r="E19" s="15"/>
      <c r="F19" s="15"/>
      <c r="G19" s="15"/>
      <c r="H19" s="27"/>
      <c r="I19" s="28" t="s">
        <v>11</v>
      </c>
      <c r="J19" s="58" t="s">
        <v>221</v>
      </c>
    </row>
    <row r="20" spans="1:10" ht="15" x14ac:dyDescent="0.25">
      <c r="A20" s="15"/>
      <c r="B20" s="55" t="s">
        <v>13</v>
      </c>
      <c r="C20" s="55" t="s">
        <v>13</v>
      </c>
      <c r="D20" s="15"/>
      <c r="E20" s="15"/>
      <c r="F20" s="15"/>
      <c r="G20" s="15"/>
      <c r="H20" s="27"/>
      <c r="I20" s="28" t="s">
        <v>12</v>
      </c>
      <c r="J20" s="58" t="s">
        <v>183</v>
      </c>
    </row>
    <row r="21" spans="1:10" ht="15" x14ac:dyDescent="0.25">
      <c r="A21" s="15"/>
      <c r="B21" s="55" t="s">
        <v>10</v>
      </c>
      <c r="C21" s="55" t="s">
        <v>10</v>
      </c>
      <c r="D21" s="15"/>
      <c r="E21" s="15"/>
      <c r="F21" s="15"/>
      <c r="G21" s="15"/>
      <c r="H21" s="27" t="s">
        <v>87</v>
      </c>
      <c r="I21" s="28" t="s">
        <v>1</v>
      </c>
      <c r="J21" s="58" t="s">
        <v>184</v>
      </c>
    </row>
    <row r="22" spans="1:10" ht="15" customHeight="1" x14ac:dyDescent="0.25">
      <c r="A22" s="15"/>
      <c r="B22" s="55" t="s">
        <v>5</v>
      </c>
      <c r="C22" s="55" t="s">
        <v>5</v>
      </c>
      <c r="D22" s="15"/>
      <c r="E22" s="15"/>
      <c r="F22" s="15"/>
      <c r="G22" s="15"/>
      <c r="H22" s="27"/>
      <c r="I22" s="28" t="s">
        <v>6</v>
      </c>
      <c r="J22" s="58" t="s">
        <v>185</v>
      </c>
    </row>
    <row r="23" spans="1:10" ht="15" x14ac:dyDescent="0.25">
      <c r="A23" s="15"/>
      <c r="B23" s="55" t="s">
        <v>16</v>
      </c>
      <c r="C23" s="55" t="s">
        <v>16</v>
      </c>
      <c r="D23" s="15"/>
      <c r="E23" s="15"/>
      <c r="F23" s="15"/>
      <c r="G23" s="15"/>
      <c r="H23" s="27"/>
      <c r="I23" s="28" t="s">
        <v>10</v>
      </c>
      <c r="J23" s="58" t="s">
        <v>300</v>
      </c>
    </row>
    <row r="24" spans="1:10" ht="15" x14ac:dyDescent="0.25">
      <c r="A24" s="15"/>
      <c r="B24" s="55" t="s">
        <v>103</v>
      </c>
      <c r="C24" s="55" t="s">
        <v>103</v>
      </c>
      <c r="D24" s="15"/>
      <c r="E24" s="15"/>
      <c r="F24" s="15"/>
      <c r="G24" s="15"/>
      <c r="H24" s="27" t="s">
        <v>7</v>
      </c>
      <c r="I24" s="28" t="s">
        <v>88</v>
      </c>
      <c r="J24" s="58"/>
    </row>
    <row r="25" spans="1:10" ht="13.5" thickBot="1" x14ac:dyDescent="0.25">
      <c r="A25" s="15"/>
      <c r="B25" s="55" t="s">
        <v>12</v>
      </c>
      <c r="C25" s="55" t="s">
        <v>12</v>
      </c>
      <c r="D25" s="15"/>
      <c r="E25" s="15"/>
      <c r="F25" s="15"/>
      <c r="G25" s="15"/>
      <c r="H25" s="26"/>
      <c r="I25" s="53" t="s">
        <v>89</v>
      </c>
      <c r="J25" s="14">
        <v>1</v>
      </c>
    </row>
    <row r="26" spans="1:10" ht="15" x14ac:dyDescent="0.25">
      <c r="A26" s="15"/>
      <c r="B26" s="55" t="s">
        <v>9</v>
      </c>
      <c r="C26" s="55" t="s">
        <v>9</v>
      </c>
      <c r="D26" s="15"/>
      <c r="E26" s="15"/>
      <c r="F26" s="15"/>
      <c r="G26" s="15"/>
      <c r="J26" s="58" t="str">
        <f>INDEX(J5:J23,J25)</f>
        <v>Cheshire &amp; Merseyside</v>
      </c>
    </row>
    <row r="27" spans="1:10" ht="15.75" thickBot="1" x14ac:dyDescent="0.3">
      <c r="A27" s="15"/>
      <c r="B27" s="55" t="s">
        <v>20</v>
      </c>
      <c r="C27" s="30" t="s">
        <v>20</v>
      </c>
      <c r="D27" s="15"/>
      <c r="E27" s="15"/>
      <c r="F27" s="15"/>
      <c r="G27" s="15"/>
      <c r="H27" s="15"/>
      <c r="I27" s="15"/>
      <c r="J27" s="58"/>
    </row>
    <row r="28" spans="1:10" ht="15.75" thickBot="1" x14ac:dyDescent="0.3">
      <c r="A28" s="15"/>
      <c r="B28" s="30" t="s">
        <v>21</v>
      </c>
      <c r="C28" s="15"/>
      <c r="D28" s="15"/>
      <c r="E28" s="15"/>
      <c r="F28" s="15"/>
      <c r="G28" s="15"/>
      <c r="H28" s="15"/>
      <c r="I28" s="15"/>
      <c r="J28" s="58"/>
    </row>
    <row r="29" spans="1:10" x14ac:dyDescent="0.2">
      <c r="A29" s="15"/>
    </row>
    <row r="30" spans="1:10" ht="15" x14ac:dyDescent="0.25">
      <c r="J30" s="58"/>
    </row>
    <row r="32" spans="1:10" x14ac:dyDescent="0.2">
      <c r="B32" s="14">
        <v>1</v>
      </c>
      <c r="C32" s="14">
        <v>1</v>
      </c>
    </row>
    <row r="33" spans="1:3" x14ac:dyDescent="0.2">
      <c r="B33" s="14" t="str">
        <f>INDEX(B5:B28,B32)</f>
        <v>All malignant (excl NMSC)</v>
      </c>
      <c r="C33" s="14" t="str">
        <f>INDEX(C5:C27,C32)</f>
        <v>All 22 sites combined</v>
      </c>
    </row>
    <row r="34" spans="1:3" x14ac:dyDescent="0.2">
      <c r="A34" s="14" t="s">
        <v>107</v>
      </c>
      <c r="B34" s="15" t="str">
        <f>IF(OR(B33="All malignant (excl NMSC)",B33="SCLC",B33="NSCLC" ),B33,LOWER(B33))</f>
        <v>All malignant (excl NMSC)</v>
      </c>
      <c r="C34" s="15" t="str">
        <f>IF(OR(C33="All 22 sites combined",C33="SCLC",C33="NSCLC" ),C33,LOWER(C33))</f>
        <v>All 22 sites combined</v>
      </c>
    </row>
    <row r="35" spans="1:3" x14ac:dyDescent="0.2">
      <c r="B35" s="14" t="str">
        <f>IF(B32=1,"all malignant tumours (excl NMSC)",(B34&amp;" tumours"))</f>
        <v>all malignant tumours (excl NMSC)</v>
      </c>
      <c r="C35" s="14" t="str">
        <f>IF(C32=1,"tumours of all 22 cancer sites combined",(C34&amp;" tumours"))</f>
        <v>tumours of all 22 cancer sites combined</v>
      </c>
    </row>
  </sheetData>
  <sortState ref="J5:J23">
    <sortCondition ref="J5:J2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298"/>
  <sheetViews>
    <sheetView topLeftCell="A183" workbookViewId="0">
      <selection activeCell="B138" sqref="B138"/>
    </sheetView>
  </sheetViews>
  <sheetFormatPr defaultRowHeight="15" x14ac:dyDescent="0.25"/>
  <cols>
    <col min="1" max="1" width="9.140625" style="58"/>
    <col min="2" max="2" width="45.85546875" style="58" bestFit="1" customWidth="1"/>
    <col min="3" max="10" width="9.140625" style="58"/>
    <col min="11" max="11" width="19.5703125" style="58" customWidth="1"/>
    <col min="12" max="16384" width="9.140625" style="58"/>
  </cols>
  <sheetData>
    <row r="1" spans="1:6" x14ac:dyDescent="0.25">
      <c r="A1" s="58" t="s">
        <v>160</v>
      </c>
      <c r="B1" s="58" t="s">
        <v>246</v>
      </c>
      <c r="C1" s="58" t="s">
        <v>211</v>
      </c>
      <c r="D1" s="58" t="s">
        <v>0</v>
      </c>
      <c r="E1" s="58" t="s">
        <v>49</v>
      </c>
      <c r="F1" s="58" t="s">
        <v>119</v>
      </c>
    </row>
    <row r="2" spans="1:6" x14ac:dyDescent="0.25">
      <c r="A2" s="58" t="s">
        <v>1</v>
      </c>
      <c r="B2" s="58" t="s">
        <v>300</v>
      </c>
      <c r="C2" s="58">
        <v>0</v>
      </c>
      <c r="D2" s="58">
        <v>0</v>
      </c>
      <c r="E2" s="58">
        <v>0</v>
      </c>
      <c r="F2" s="58">
        <v>298</v>
      </c>
    </row>
    <row r="3" spans="1:6" x14ac:dyDescent="0.25">
      <c r="A3" s="58" t="s">
        <v>1</v>
      </c>
      <c r="B3" s="58" t="s">
        <v>300</v>
      </c>
      <c r="C3" s="58">
        <v>0</v>
      </c>
      <c r="D3" s="58">
        <v>0</v>
      </c>
      <c r="E3" s="58">
        <v>1</v>
      </c>
      <c r="F3" s="58">
        <v>312</v>
      </c>
    </row>
    <row r="4" spans="1:6" x14ac:dyDescent="0.25">
      <c r="A4" s="58" t="s">
        <v>1</v>
      </c>
      <c r="B4" s="58" t="s">
        <v>300</v>
      </c>
      <c r="C4" s="58">
        <v>0</v>
      </c>
      <c r="D4" s="58">
        <v>1</v>
      </c>
      <c r="E4" s="58">
        <v>0</v>
      </c>
      <c r="F4" s="58">
        <v>33</v>
      </c>
    </row>
    <row r="5" spans="1:6" x14ac:dyDescent="0.25">
      <c r="A5" s="58" t="s">
        <v>1</v>
      </c>
      <c r="B5" s="58" t="s">
        <v>300</v>
      </c>
      <c r="C5" s="58">
        <v>0</v>
      </c>
      <c r="D5" s="58">
        <v>1</v>
      </c>
      <c r="E5" s="58">
        <v>1</v>
      </c>
      <c r="F5" s="58">
        <v>323</v>
      </c>
    </row>
    <row r="6" spans="1:6" x14ac:dyDescent="0.25">
      <c r="A6" s="58" t="s">
        <v>1</v>
      </c>
      <c r="B6" s="58" t="s">
        <v>300</v>
      </c>
      <c r="C6" s="58">
        <v>1</v>
      </c>
      <c r="D6" s="58">
        <v>0</v>
      </c>
      <c r="E6" s="58">
        <v>0</v>
      </c>
      <c r="F6" s="58">
        <v>125</v>
      </c>
    </row>
    <row r="7" spans="1:6" x14ac:dyDescent="0.25">
      <c r="A7" s="58" t="s">
        <v>1</v>
      </c>
      <c r="B7" s="58" t="s">
        <v>300</v>
      </c>
      <c r="C7" s="58">
        <v>1</v>
      </c>
      <c r="D7" s="58">
        <v>0</v>
      </c>
      <c r="E7" s="58">
        <v>1</v>
      </c>
      <c r="F7" s="58">
        <v>22</v>
      </c>
    </row>
    <row r="8" spans="1:6" x14ac:dyDescent="0.25">
      <c r="A8" s="58" t="s">
        <v>1</v>
      </c>
      <c r="B8" s="58" t="s">
        <v>300</v>
      </c>
      <c r="C8" s="58">
        <v>1</v>
      </c>
      <c r="D8" s="58">
        <v>1</v>
      </c>
      <c r="E8" s="58">
        <v>0</v>
      </c>
      <c r="F8" s="58">
        <v>59</v>
      </c>
    </row>
    <row r="9" spans="1:6" x14ac:dyDescent="0.25">
      <c r="A9" s="58" t="s">
        <v>1</v>
      </c>
      <c r="B9" s="58" t="s">
        <v>300</v>
      </c>
      <c r="C9" s="58">
        <v>1</v>
      </c>
      <c r="D9" s="58">
        <v>1</v>
      </c>
      <c r="E9" s="58">
        <v>1</v>
      </c>
      <c r="F9" s="58">
        <v>11</v>
      </c>
    </row>
    <row r="10" spans="1:6" x14ac:dyDescent="0.25">
      <c r="A10" s="58" t="s">
        <v>1</v>
      </c>
      <c r="B10" s="58" t="s">
        <v>214</v>
      </c>
      <c r="C10" s="58">
        <v>0</v>
      </c>
      <c r="D10" s="58">
        <v>0</v>
      </c>
      <c r="E10" s="58">
        <v>0</v>
      </c>
      <c r="F10" s="58">
        <v>192</v>
      </c>
    </row>
    <row r="11" spans="1:6" x14ac:dyDescent="0.25">
      <c r="A11" s="58" t="s">
        <v>1</v>
      </c>
      <c r="B11" s="58" t="s">
        <v>214</v>
      </c>
      <c r="C11" s="58">
        <v>0</v>
      </c>
      <c r="D11" s="58">
        <v>0</v>
      </c>
      <c r="E11" s="58">
        <v>1</v>
      </c>
      <c r="F11" s="58">
        <v>231</v>
      </c>
    </row>
    <row r="12" spans="1:6" x14ac:dyDescent="0.25">
      <c r="A12" s="58" t="s">
        <v>1</v>
      </c>
      <c r="B12" s="58" t="s">
        <v>214</v>
      </c>
      <c r="C12" s="58">
        <v>0</v>
      </c>
      <c r="D12" s="58">
        <v>1</v>
      </c>
      <c r="E12" s="58">
        <v>0</v>
      </c>
      <c r="F12" s="58">
        <v>52</v>
      </c>
    </row>
    <row r="13" spans="1:6" x14ac:dyDescent="0.25">
      <c r="A13" s="58" t="s">
        <v>1</v>
      </c>
      <c r="B13" s="58" t="s">
        <v>214</v>
      </c>
      <c r="C13" s="58">
        <v>0</v>
      </c>
      <c r="D13" s="58">
        <v>1</v>
      </c>
      <c r="E13" s="58">
        <v>1</v>
      </c>
      <c r="F13" s="58">
        <v>207</v>
      </c>
    </row>
    <row r="14" spans="1:6" x14ac:dyDescent="0.25">
      <c r="A14" s="58" t="s">
        <v>1</v>
      </c>
      <c r="B14" s="58" t="s">
        <v>214</v>
      </c>
      <c r="C14" s="58">
        <v>1</v>
      </c>
      <c r="D14" s="58">
        <v>0</v>
      </c>
      <c r="E14" s="58">
        <v>0</v>
      </c>
      <c r="F14" s="58">
        <v>81</v>
      </c>
    </row>
    <row r="15" spans="1:6" x14ac:dyDescent="0.25">
      <c r="A15" s="58" t="s">
        <v>1</v>
      </c>
      <c r="B15" s="58" t="s">
        <v>214</v>
      </c>
      <c r="C15" s="58">
        <v>1</v>
      </c>
      <c r="D15" s="58">
        <v>0</v>
      </c>
      <c r="E15" s="58">
        <v>1</v>
      </c>
      <c r="F15" s="58">
        <v>6</v>
      </c>
    </row>
    <row r="16" spans="1:6" x14ac:dyDescent="0.25">
      <c r="A16" s="58" t="s">
        <v>1</v>
      </c>
      <c r="B16" s="58" t="s">
        <v>214</v>
      </c>
      <c r="C16" s="58">
        <v>1</v>
      </c>
      <c r="D16" s="58">
        <v>1</v>
      </c>
      <c r="E16" s="58">
        <v>0</v>
      </c>
      <c r="F16" s="58">
        <v>66</v>
      </c>
    </row>
    <row r="17" spans="1:6" x14ac:dyDescent="0.25">
      <c r="A17" s="58" t="s">
        <v>1</v>
      </c>
      <c r="B17" s="58" t="s">
        <v>214</v>
      </c>
      <c r="C17" s="58">
        <v>1</v>
      </c>
      <c r="D17" s="58">
        <v>1</v>
      </c>
      <c r="E17" s="58">
        <v>1</v>
      </c>
      <c r="F17" s="58">
        <v>7</v>
      </c>
    </row>
    <row r="18" spans="1:6" x14ac:dyDescent="0.25">
      <c r="A18" s="58" t="s">
        <v>1</v>
      </c>
      <c r="B18" s="58" t="s">
        <v>213</v>
      </c>
      <c r="C18" s="58">
        <v>0</v>
      </c>
      <c r="D18" s="58">
        <v>0</v>
      </c>
      <c r="E18" s="58">
        <v>0</v>
      </c>
      <c r="F18" s="58">
        <v>372</v>
      </c>
    </row>
    <row r="19" spans="1:6" x14ac:dyDescent="0.25">
      <c r="A19" s="58" t="s">
        <v>1</v>
      </c>
      <c r="B19" s="58" t="s">
        <v>213</v>
      </c>
      <c r="C19" s="58">
        <v>0</v>
      </c>
      <c r="D19" s="58">
        <v>0</v>
      </c>
      <c r="E19" s="58">
        <v>1</v>
      </c>
      <c r="F19" s="58">
        <v>373</v>
      </c>
    </row>
    <row r="20" spans="1:6" x14ac:dyDescent="0.25">
      <c r="A20" s="58" t="s">
        <v>1</v>
      </c>
      <c r="B20" s="58" t="s">
        <v>213</v>
      </c>
      <c r="C20" s="58">
        <v>0</v>
      </c>
      <c r="D20" s="58">
        <v>1</v>
      </c>
      <c r="E20" s="58">
        <v>0</v>
      </c>
      <c r="F20" s="58">
        <v>88</v>
      </c>
    </row>
    <row r="21" spans="1:6" x14ac:dyDescent="0.25">
      <c r="A21" s="58" t="s">
        <v>1</v>
      </c>
      <c r="B21" s="58" t="s">
        <v>213</v>
      </c>
      <c r="C21" s="58">
        <v>0</v>
      </c>
      <c r="D21" s="58">
        <v>1</v>
      </c>
      <c r="E21" s="58">
        <v>1</v>
      </c>
      <c r="F21" s="58">
        <v>252</v>
      </c>
    </row>
    <row r="22" spans="1:6" x14ac:dyDescent="0.25">
      <c r="A22" s="58" t="s">
        <v>1</v>
      </c>
      <c r="B22" s="58" t="s">
        <v>213</v>
      </c>
      <c r="C22" s="58">
        <v>1</v>
      </c>
      <c r="D22" s="58">
        <v>0</v>
      </c>
      <c r="E22" s="58">
        <v>0</v>
      </c>
      <c r="F22" s="58">
        <v>124</v>
      </c>
    </row>
    <row r="23" spans="1:6" x14ac:dyDescent="0.25">
      <c r="A23" s="58" t="s">
        <v>1</v>
      </c>
      <c r="B23" s="58" t="s">
        <v>213</v>
      </c>
      <c r="C23" s="58">
        <v>1</v>
      </c>
      <c r="D23" s="58">
        <v>0</v>
      </c>
      <c r="E23" s="58">
        <v>1</v>
      </c>
      <c r="F23" s="58">
        <v>15</v>
      </c>
    </row>
    <row r="24" spans="1:6" x14ac:dyDescent="0.25">
      <c r="A24" s="58" t="s">
        <v>1</v>
      </c>
      <c r="B24" s="58" t="s">
        <v>213</v>
      </c>
      <c r="C24" s="58">
        <v>1</v>
      </c>
      <c r="D24" s="58">
        <v>1</v>
      </c>
      <c r="E24" s="58">
        <v>0</v>
      </c>
      <c r="F24" s="58">
        <v>93</v>
      </c>
    </row>
    <row r="25" spans="1:6" x14ac:dyDescent="0.25">
      <c r="A25" s="58" t="s">
        <v>1</v>
      </c>
      <c r="B25" s="58" t="s">
        <v>213</v>
      </c>
      <c r="C25" s="58">
        <v>1</v>
      </c>
      <c r="D25" s="58">
        <v>1</v>
      </c>
      <c r="E25" s="58">
        <v>1</v>
      </c>
      <c r="F25" s="58">
        <v>15</v>
      </c>
    </row>
    <row r="26" spans="1:6" x14ac:dyDescent="0.25">
      <c r="A26" s="58" t="s">
        <v>1</v>
      </c>
      <c r="B26" s="58" t="s">
        <v>245</v>
      </c>
      <c r="C26" s="58">
        <v>0</v>
      </c>
      <c r="D26" s="58">
        <v>0</v>
      </c>
      <c r="E26" s="58">
        <v>0</v>
      </c>
      <c r="F26" s="58">
        <v>247</v>
      </c>
    </row>
    <row r="27" spans="1:6" x14ac:dyDescent="0.25">
      <c r="A27" s="58" t="s">
        <v>1</v>
      </c>
      <c r="B27" s="58" t="s">
        <v>245</v>
      </c>
      <c r="C27" s="58">
        <v>0</v>
      </c>
      <c r="D27" s="58">
        <v>0</v>
      </c>
      <c r="E27" s="58">
        <v>1</v>
      </c>
      <c r="F27" s="58">
        <v>325</v>
      </c>
    </row>
    <row r="28" spans="1:6" x14ac:dyDescent="0.25">
      <c r="A28" s="58" t="s">
        <v>1</v>
      </c>
      <c r="B28" s="58" t="s">
        <v>245</v>
      </c>
      <c r="C28" s="58">
        <v>0</v>
      </c>
      <c r="D28" s="58">
        <v>1</v>
      </c>
      <c r="E28" s="58">
        <v>0</v>
      </c>
      <c r="F28" s="58">
        <v>21</v>
      </c>
    </row>
    <row r="29" spans="1:6" x14ac:dyDescent="0.25">
      <c r="A29" s="58" t="s">
        <v>1</v>
      </c>
      <c r="B29" s="58" t="s">
        <v>245</v>
      </c>
      <c r="C29" s="58">
        <v>0</v>
      </c>
      <c r="D29" s="58">
        <v>1</v>
      </c>
      <c r="E29" s="58">
        <v>1</v>
      </c>
      <c r="F29" s="58">
        <v>123</v>
      </c>
    </row>
    <row r="30" spans="1:6" x14ac:dyDescent="0.25">
      <c r="A30" s="58" t="s">
        <v>1</v>
      </c>
      <c r="B30" s="58" t="s">
        <v>245</v>
      </c>
      <c r="C30" s="58">
        <v>1</v>
      </c>
      <c r="D30" s="58">
        <v>0</v>
      </c>
      <c r="E30" s="58">
        <v>0</v>
      </c>
      <c r="F30" s="58">
        <v>95</v>
      </c>
    </row>
    <row r="31" spans="1:6" x14ac:dyDescent="0.25">
      <c r="A31" s="58" t="s">
        <v>1</v>
      </c>
      <c r="B31" s="58" t="s">
        <v>245</v>
      </c>
      <c r="C31" s="58">
        <v>1</v>
      </c>
      <c r="D31" s="58">
        <v>0</v>
      </c>
      <c r="E31" s="58">
        <v>1</v>
      </c>
      <c r="F31" s="58">
        <v>18</v>
      </c>
    </row>
    <row r="32" spans="1:6" x14ac:dyDescent="0.25">
      <c r="A32" s="58" t="s">
        <v>1</v>
      </c>
      <c r="B32" s="58" t="s">
        <v>245</v>
      </c>
      <c r="C32" s="58">
        <v>1</v>
      </c>
      <c r="D32" s="58">
        <v>1</v>
      </c>
      <c r="E32" s="58">
        <v>0</v>
      </c>
      <c r="F32" s="58">
        <v>40</v>
      </c>
    </row>
    <row r="33" spans="1:6" x14ac:dyDescent="0.25">
      <c r="A33" s="58" t="s">
        <v>1</v>
      </c>
      <c r="B33" s="58" t="s">
        <v>245</v>
      </c>
      <c r="C33" s="58">
        <v>1</v>
      </c>
      <c r="D33" s="58">
        <v>1</v>
      </c>
      <c r="E33" s="58">
        <v>1</v>
      </c>
      <c r="F33" s="58">
        <v>4</v>
      </c>
    </row>
    <row r="34" spans="1:6" x14ac:dyDescent="0.25">
      <c r="A34" s="58" t="s">
        <v>1</v>
      </c>
      <c r="B34" s="58" t="s">
        <v>185</v>
      </c>
      <c r="C34" s="58">
        <v>0</v>
      </c>
      <c r="D34" s="58">
        <v>0</v>
      </c>
      <c r="E34" s="58">
        <v>0</v>
      </c>
      <c r="F34" s="58">
        <v>841</v>
      </c>
    </row>
    <row r="35" spans="1:6" x14ac:dyDescent="0.25">
      <c r="A35" s="58" t="s">
        <v>1</v>
      </c>
      <c r="B35" s="58" t="s">
        <v>185</v>
      </c>
      <c r="C35" s="58">
        <v>0</v>
      </c>
      <c r="D35" s="58">
        <v>0</v>
      </c>
      <c r="E35" s="58">
        <v>1</v>
      </c>
      <c r="F35" s="58">
        <v>807</v>
      </c>
    </row>
    <row r="36" spans="1:6" x14ac:dyDescent="0.25">
      <c r="A36" s="58" t="s">
        <v>1</v>
      </c>
      <c r="B36" s="58" t="s">
        <v>185</v>
      </c>
      <c r="C36" s="58">
        <v>0</v>
      </c>
      <c r="D36" s="58">
        <v>1</v>
      </c>
      <c r="E36" s="58">
        <v>0</v>
      </c>
      <c r="F36" s="58">
        <v>118</v>
      </c>
    </row>
    <row r="37" spans="1:6" x14ac:dyDescent="0.25">
      <c r="A37" s="58" t="s">
        <v>1</v>
      </c>
      <c r="B37" s="58" t="s">
        <v>185</v>
      </c>
      <c r="C37" s="58">
        <v>0</v>
      </c>
      <c r="D37" s="58">
        <v>1</v>
      </c>
      <c r="E37" s="58">
        <v>1</v>
      </c>
      <c r="F37" s="58">
        <v>453</v>
      </c>
    </row>
    <row r="38" spans="1:6" x14ac:dyDescent="0.25">
      <c r="A38" s="58" t="s">
        <v>1</v>
      </c>
      <c r="B38" s="58" t="s">
        <v>185</v>
      </c>
      <c r="C38" s="58">
        <v>1</v>
      </c>
      <c r="D38" s="58">
        <v>0</v>
      </c>
      <c r="E38" s="58">
        <v>0</v>
      </c>
      <c r="F38" s="58">
        <v>329</v>
      </c>
    </row>
    <row r="39" spans="1:6" x14ac:dyDescent="0.25">
      <c r="A39" s="58" t="s">
        <v>1</v>
      </c>
      <c r="B39" s="58" t="s">
        <v>185</v>
      </c>
      <c r="C39" s="58">
        <v>1</v>
      </c>
      <c r="D39" s="58">
        <v>0</v>
      </c>
      <c r="E39" s="58">
        <v>1</v>
      </c>
      <c r="F39" s="58">
        <v>52</v>
      </c>
    </row>
    <row r="40" spans="1:6" x14ac:dyDescent="0.25">
      <c r="A40" s="58" t="s">
        <v>1</v>
      </c>
      <c r="B40" s="58" t="s">
        <v>185</v>
      </c>
      <c r="C40" s="58">
        <v>1</v>
      </c>
      <c r="D40" s="58">
        <v>1</v>
      </c>
      <c r="E40" s="58">
        <v>0</v>
      </c>
      <c r="F40" s="58">
        <v>183</v>
      </c>
    </row>
    <row r="41" spans="1:6" x14ac:dyDescent="0.25">
      <c r="A41" s="58" t="s">
        <v>1</v>
      </c>
      <c r="B41" s="58" t="s">
        <v>185</v>
      </c>
      <c r="C41" s="58">
        <v>1</v>
      </c>
      <c r="D41" s="58">
        <v>1</v>
      </c>
      <c r="E41" s="58">
        <v>1</v>
      </c>
      <c r="F41" s="58">
        <v>34</v>
      </c>
    </row>
    <row r="42" spans="1:6" x14ac:dyDescent="0.25">
      <c r="A42" s="58" t="s">
        <v>1</v>
      </c>
      <c r="B42" s="58" t="s">
        <v>173</v>
      </c>
      <c r="C42" s="58">
        <v>0</v>
      </c>
      <c r="D42" s="58">
        <v>0</v>
      </c>
      <c r="E42" s="58">
        <v>0</v>
      </c>
      <c r="F42" s="58">
        <v>491</v>
      </c>
    </row>
    <row r="43" spans="1:6" x14ac:dyDescent="0.25">
      <c r="A43" s="58" t="s">
        <v>1</v>
      </c>
      <c r="B43" s="58" t="s">
        <v>173</v>
      </c>
      <c r="C43" s="58">
        <v>0</v>
      </c>
      <c r="D43" s="58">
        <v>0</v>
      </c>
      <c r="E43" s="58">
        <v>1</v>
      </c>
      <c r="F43" s="58">
        <v>443</v>
      </c>
    </row>
    <row r="44" spans="1:6" x14ac:dyDescent="0.25">
      <c r="A44" s="58" t="s">
        <v>1</v>
      </c>
      <c r="B44" s="58" t="s">
        <v>173</v>
      </c>
      <c r="C44" s="58">
        <v>0</v>
      </c>
      <c r="D44" s="58">
        <v>1</v>
      </c>
      <c r="E44" s="58">
        <v>0</v>
      </c>
      <c r="F44" s="58">
        <v>107</v>
      </c>
    </row>
    <row r="45" spans="1:6" x14ac:dyDescent="0.25">
      <c r="A45" s="58" t="s">
        <v>1</v>
      </c>
      <c r="B45" s="58" t="s">
        <v>173</v>
      </c>
      <c r="C45" s="58">
        <v>0</v>
      </c>
      <c r="D45" s="58">
        <v>1</v>
      </c>
      <c r="E45" s="58">
        <v>1</v>
      </c>
      <c r="F45" s="58">
        <v>447</v>
      </c>
    </row>
    <row r="46" spans="1:6" x14ac:dyDescent="0.25">
      <c r="A46" s="58" t="s">
        <v>1</v>
      </c>
      <c r="B46" s="58" t="s">
        <v>173</v>
      </c>
      <c r="C46" s="58">
        <v>1</v>
      </c>
      <c r="D46" s="58">
        <v>0</v>
      </c>
      <c r="E46" s="58">
        <v>0</v>
      </c>
      <c r="F46" s="58">
        <v>223</v>
      </c>
    </row>
    <row r="47" spans="1:6" x14ac:dyDescent="0.25">
      <c r="A47" s="58" t="s">
        <v>1</v>
      </c>
      <c r="B47" s="58" t="s">
        <v>173</v>
      </c>
      <c r="C47" s="58">
        <v>1</v>
      </c>
      <c r="D47" s="58">
        <v>0</v>
      </c>
      <c r="E47" s="58">
        <v>1</v>
      </c>
      <c r="F47" s="58">
        <v>41</v>
      </c>
    </row>
    <row r="48" spans="1:6" x14ac:dyDescent="0.25">
      <c r="A48" s="58" t="s">
        <v>1</v>
      </c>
      <c r="B48" s="58" t="s">
        <v>173</v>
      </c>
      <c r="C48" s="58">
        <v>1</v>
      </c>
      <c r="D48" s="58">
        <v>1</v>
      </c>
      <c r="E48" s="58">
        <v>0</v>
      </c>
      <c r="F48" s="58">
        <v>177</v>
      </c>
    </row>
    <row r="49" spans="1:6" x14ac:dyDescent="0.25">
      <c r="A49" s="58" t="s">
        <v>1</v>
      </c>
      <c r="B49" s="58" t="s">
        <v>173</v>
      </c>
      <c r="C49" s="58">
        <v>1</v>
      </c>
      <c r="D49" s="58">
        <v>1</v>
      </c>
      <c r="E49" s="58">
        <v>1</v>
      </c>
      <c r="F49" s="58">
        <v>42</v>
      </c>
    </row>
    <row r="50" spans="1:6" x14ac:dyDescent="0.25">
      <c r="A50" s="58" t="s">
        <v>1</v>
      </c>
      <c r="B50" s="58" t="s">
        <v>174</v>
      </c>
      <c r="C50" s="58">
        <v>0</v>
      </c>
      <c r="D50" s="58">
        <v>0</v>
      </c>
      <c r="E50" s="58">
        <v>0</v>
      </c>
      <c r="F50" s="58">
        <v>686</v>
      </c>
    </row>
    <row r="51" spans="1:6" x14ac:dyDescent="0.25">
      <c r="A51" s="58" t="s">
        <v>1</v>
      </c>
      <c r="B51" s="58" t="s">
        <v>174</v>
      </c>
      <c r="C51" s="58">
        <v>0</v>
      </c>
      <c r="D51" s="58">
        <v>0</v>
      </c>
      <c r="E51" s="58">
        <v>1</v>
      </c>
      <c r="F51" s="58">
        <v>734</v>
      </c>
    </row>
    <row r="52" spans="1:6" x14ac:dyDescent="0.25">
      <c r="A52" s="58" t="s">
        <v>1</v>
      </c>
      <c r="B52" s="58" t="s">
        <v>174</v>
      </c>
      <c r="C52" s="58">
        <v>0</v>
      </c>
      <c r="D52" s="58">
        <v>1</v>
      </c>
      <c r="E52" s="58">
        <v>0</v>
      </c>
      <c r="F52" s="58">
        <v>169</v>
      </c>
    </row>
    <row r="53" spans="1:6" x14ac:dyDescent="0.25">
      <c r="A53" s="58" t="s">
        <v>1</v>
      </c>
      <c r="B53" s="58" t="s">
        <v>174</v>
      </c>
      <c r="C53" s="58">
        <v>0</v>
      </c>
      <c r="D53" s="58">
        <v>1</v>
      </c>
      <c r="E53" s="58">
        <v>1</v>
      </c>
      <c r="F53" s="58">
        <v>834</v>
      </c>
    </row>
    <row r="54" spans="1:6" x14ac:dyDescent="0.25">
      <c r="A54" s="58" t="s">
        <v>1</v>
      </c>
      <c r="B54" s="58" t="s">
        <v>174</v>
      </c>
      <c r="C54" s="58">
        <v>1</v>
      </c>
      <c r="D54" s="58">
        <v>0</v>
      </c>
      <c r="E54" s="58">
        <v>0</v>
      </c>
      <c r="F54" s="58">
        <v>409</v>
      </c>
    </row>
    <row r="55" spans="1:6" x14ac:dyDescent="0.25">
      <c r="A55" s="58" t="s">
        <v>1</v>
      </c>
      <c r="B55" s="58" t="s">
        <v>174</v>
      </c>
      <c r="C55" s="58">
        <v>1</v>
      </c>
      <c r="D55" s="58">
        <v>0</v>
      </c>
      <c r="E55" s="58">
        <v>1</v>
      </c>
      <c r="F55" s="58">
        <v>42</v>
      </c>
    </row>
    <row r="56" spans="1:6" x14ac:dyDescent="0.25">
      <c r="A56" s="58" t="s">
        <v>1</v>
      </c>
      <c r="B56" s="58" t="s">
        <v>174</v>
      </c>
      <c r="C56" s="58">
        <v>1</v>
      </c>
      <c r="D56" s="58">
        <v>1</v>
      </c>
      <c r="E56" s="58">
        <v>0</v>
      </c>
      <c r="F56" s="58">
        <v>233</v>
      </c>
    </row>
    <row r="57" spans="1:6" x14ac:dyDescent="0.25">
      <c r="A57" s="58" t="s">
        <v>1</v>
      </c>
      <c r="B57" s="58" t="s">
        <v>174</v>
      </c>
      <c r="C57" s="58">
        <v>1</v>
      </c>
      <c r="D57" s="58">
        <v>1</v>
      </c>
      <c r="E57" s="58">
        <v>1</v>
      </c>
      <c r="F57" s="58">
        <v>46</v>
      </c>
    </row>
    <row r="58" spans="1:6" x14ac:dyDescent="0.25">
      <c r="A58" s="58" t="s">
        <v>1</v>
      </c>
      <c r="B58" s="58" t="s">
        <v>181</v>
      </c>
      <c r="C58" s="58">
        <v>0</v>
      </c>
      <c r="D58" s="58">
        <v>0</v>
      </c>
      <c r="E58" s="58">
        <v>0</v>
      </c>
      <c r="F58" s="58">
        <v>176</v>
      </c>
    </row>
    <row r="59" spans="1:6" x14ac:dyDescent="0.25">
      <c r="A59" s="58" t="s">
        <v>1</v>
      </c>
      <c r="B59" s="58" t="s">
        <v>181</v>
      </c>
      <c r="C59" s="58">
        <v>0</v>
      </c>
      <c r="D59" s="58">
        <v>0</v>
      </c>
      <c r="E59" s="58">
        <v>1</v>
      </c>
      <c r="F59" s="58">
        <v>253</v>
      </c>
    </row>
    <row r="60" spans="1:6" x14ac:dyDescent="0.25">
      <c r="A60" s="58" t="s">
        <v>1</v>
      </c>
      <c r="B60" s="58" t="s">
        <v>181</v>
      </c>
      <c r="C60" s="58">
        <v>0</v>
      </c>
      <c r="D60" s="58">
        <v>1</v>
      </c>
      <c r="E60" s="58">
        <v>0</v>
      </c>
      <c r="F60" s="58">
        <v>30</v>
      </c>
    </row>
    <row r="61" spans="1:6" x14ac:dyDescent="0.25">
      <c r="A61" s="58" t="s">
        <v>1</v>
      </c>
      <c r="B61" s="58" t="s">
        <v>181</v>
      </c>
      <c r="C61" s="58">
        <v>0</v>
      </c>
      <c r="D61" s="58">
        <v>1</v>
      </c>
      <c r="E61" s="58">
        <v>1</v>
      </c>
      <c r="F61" s="58">
        <v>53</v>
      </c>
    </row>
    <row r="62" spans="1:6" x14ac:dyDescent="0.25">
      <c r="A62" s="58" t="s">
        <v>1</v>
      </c>
      <c r="B62" s="58" t="s">
        <v>181</v>
      </c>
      <c r="C62" s="58">
        <v>1</v>
      </c>
      <c r="D62" s="58">
        <v>0</v>
      </c>
      <c r="E62" s="58">
        <v>0</v>
      </c>
      <c r="F62" s="58">
        <v>41</v>
      </c>
    </row>
    <row r="63" spans="1:6" x14ac:dyDescent="0.25">
      <c r="A63" s="58" t="s">
        <v>1</v>
      </c>
      <c r="B63" s="58" t="s">
        <v>181</v>
      </c>
      <c r="C63" s="58">
        <v>1</v>
      </c>
      <c r="D63" s="58">
        <v>0</v>
      </c>
      <c r="E63" s="58">
        <v>1</v>
      </c>
      <c r="F63" s="58">
        <v>7</v>
      </c>
    </row>
    <row r="64" spans="1:6" x14ac:dyDescent="0.25">
      <c r="A64" s="58" t="s">
        <v>1</v>
      </c>
      <c r="B64" s="58" t="s">
        <v>181</v>
      </c>
      <c r="C64" s="58">
        <v>1</v>
      </c>
      <c r="D64" s="58">
        <v>1</v>
      </c>
      <c r="E64" s="58">
        <v>0</v>
      </c>
      <c r="F64" s="58">
        <v>30</v>
      </c>
    </row>
    <row r="65" spans="1:6" x14ac:dyDescent="0.25">
      <c r="A65" s="58" t="s">
        <v>1</v>
      </c>
      <c r="B65" s="58" t="s">
        <v>181</v>
      </c>
      <c r="C65" s="58">
        <v>1</v>
      </c>
      <c r="D65" s="58">
        <v>1</v>
      </c>
      <c r="E65" s="58">
        <v>1</v>
      </c>
      <c r="F65" s="58">
        <v>5</v>
      </c>
    </row>
    <row r="66" spans="1:6" x14ac:dyDescent="0.25">
      <c r="A66" s="58" t="s">
        <v>1</v>
      </c>
      <c r="B66" s="58" t="s">
        <v>215</v>
      </c>
      <c r="C66" s="58">
        <v>0</v>
      </c>
      <c r="D66" s="58">
        <v>0</v>
      </c>
      <c r="E66" s="58">
        <v>0</v>
      </c>
      <c r="F66" s="58">
        <v>314</v>
      </c>
    </row>
    <row r="67" spans="1:6" x14ac:dyDescent="0.25">
      <c r="A67" s="58" t="s">
        <v>1</v>
      </c>
      <c r="B67" s="58" t="s">
        <v>215</v>
      </c>
      <c r="C67" s="58">
        <v>0</v>
      </c>
      <c r="D67" s="58">
        <v>0</v>
      </c>
      <c r="E67" s="58">
        <v>1</v>
      </c>
      <c r="F67" s="58">
        <v>319</v>
      </c>
    </row>
    <row r="68" spans="1:6" x14ac:dyDescent="0.25">
      <c r="A68" s="58" t="s">
        <v>1</v>
      </c>
      <c r="B68" s="58" t="s">
        <v>215</v>
      </c>
      <c r="C68" s="58">
        <v>0</v>
      </c>
      <c r="D68" s="58">
        <v>1</v>
      </c>
      <c r="E68" s="58">
        <v>0</v>
      </c>
      <c r="F68" s="58">
        <v>50</v>
      </c>
    </row>
    <row r="69" spans="1:6" x14ac:dyDescent="0.25">
      <c r="A69" s="58" t="s">
        <v>1</v>
      </c>
      <c r="B69" s="58" t="s">
        <v>215</v>
      </c>
      <c r="C69" s="58">
        <v>0</v>
      </c>
      <c r="D69" s="58">
        <v>1</v>
      </c>
      <c r="E69" s="58">
        <v>1</v>
      </c>
      <c r="F69" s="58">
        <v>170</v>
      </c>
    </row>
    <row r="70" spans="1:6" x14ac:dyDescent="0.25">
      <c r="A70" s="58" t="s">
        <v>1</v>
      </c>
      <c r="B70" s="58" t="s">
        <v>215</v>
      </c>
      <c r="C70" s="58">
        <v>1</v>
      </c>
      <c r="D70" s="58">
        <v>0</v>
      </c>
      <c r="E70" s="58">
        <v>0</v>
      </c>
      <c r="F70" s="58">
        <v>111</v>
      </c>
    </row>
    <row r="71" spans="1:6" x14ac:dyDescent="0.25">
      <c r="A71" s="58" t="s">
        <v>1</v>
      </c>
      <c r="B71" s="58" t="s">
        <v>215</v>
      </c>
      <c r="C71" s="58">
        <v>1</v>
      </c>
      <c r="D71" s="58">
        <v>0</v>
      </c>
      <c r="E71" s="58">
        <v>1</v>
      </c>
      <c r="F71" s="58">
        <v>15</v>
      </c>
    </row>
    <row r="72" spans="1:6" x14ac:dyDescent="0.25">
      <c r="A72" s="58" t="s">
        <v>1</v>
      </c>
      <c r="B72" s="58" t="s">
        <v>215</v>
      </c>
      <c r="C72" s="58">
        <v>1</v>
      </c>
      <c r="D72" s="58">
        <v>1</v>
      </c>
      <c r="E72" s="58">
        <v>0</v>
      </c>
      <c r="F72" s="58">
        <v>103</v>
      </c>
    </row>
    <row r="73" spans="1:6" x14ac:dyDescent="0.25">
      <c r="A73" s="58" t="s">
        <v>1</v>
      </c>
      <c r="B73" s="58" t="s">
        <v>215</v>
      </c>
      <c r="C73" s="58">
        <v>1</v>
      </c>
      <c r="D73" s="58">
        <v>1</v>
      </c>
      <c r="E73" s="58">
        <v>1</v>
      </c>
      <c r="F73" s="58">
        <v>10</v>
      </c>
    </row>
    <row r="74" spans="1:6" x14ac:dyDescent="0.25">
      <c r="A74" s="58" t="s">
        <v>1</v>
      </c>
      <c r="B74" s="58" t="s">
        <v>221</v>
      </c>
      <c r="C74" s="58">
        <v>0</v>
      </c>
      <c r="D74" s="58">
        <v>0</v>
      </c>
      <c r="E74" s="58">
        <v>0</v>
      </c>
      <c r="F74" s="58">
        <v>419</v>
      </c>
    </row>
    <row r="75" spans="1:6" x14ac:dyDescent="0.25">
      <c r="A75" s="58" t="s">
        <v>1</v>
      </c>
      <c r="B75" s="58" t="s">
        <v>221</v>
      </c>
      <c r="C75" s="58">
        <v>0</v>
      </c>
      <c r="D75" s="58">
        <v>0</v>
      </c>
      <c r="E75" s="58">
        <v>1</v>
      </c>
      <c r="F75" s="58">
        <v>414</v>
      </c>
    </row>
    <row r="76" spans="1:6" x14ac:dyDescent="0.25">
      <c r="A76" s="58" t="s">
        <v>1</v>
      </c>
      <c r="B76" s="58" t="s">
        <v>221</v>
      </c>
      <c r="C76" s="58">
        <v>0</v>
      </c>
      <c r="D76" s="58">
        <v>1</v>
      </c>
      <c r="E76" s="58">
        <v>0</v>
      </c>
      <c r="F76" s="58">
        <v>96</v>
      </c>
    </row>
    <row r="77" spans="1:6" x14ac:dyDescent="0.25">
      <c r="A77" s="58" t="s">
        <v>1</v>
      </c>
      <c r="B77" s="58" t="s">
        <v>221</v>
      </c>
      <c r="C77" s="58">
        <v>0</v>
      </c>
      <c r="D77" s="58">
        <v>1</v>
      </c>
      <c r="E77" s="58">
        <v>1</v>
      </c>
      <c r="F77" s="58">
        <v>319</v>
      </c>
    </row>
    <row r="78" spans="1:6" x14ac:dyDescent="0.25">
      <c r="A78" s="58" t="s">
        <v>1</v>
      </c>
      <c r="B78" s="58" t="s">
        <v>221</v>
      </c>
      <c r="C78" s="58">
        <v>1</v>
      </c>
      <c r="D78" s="58">
        <v>0</v>
      </c>
      <c r="E78" s="58">
        <v>0</v>
      </c>
      <c r="F78" s="58">
        <v>176</v>
      </c>
    </row>
    <row r="79" spans="1:6" x14ac:dyDescent="0.25">
      <c r="A79" s="58" t="s">
        <v>1</v>
      </c>
      <c r="B79" s="58" t="s">
        <v>221</v>
      </c>
      <c r="C79" s="58">
        <v>1</v>
      </c>
      <c r="D79" s="58">
        <v>0</v>
      </c>
      <c r="E79" s="58">
        <v>1</v>
      </c>
      <c r="F79" s="58">
        <v>22</v>
      </c>
    </row>
    <row r="80" spans="1:6" x14ac:dyDescent="0.25">
      <c r="A80" s="58" t="s">
        <v>1</v>
      </c>
      <c r="B80" s="58" t="s">
        <v>221</v>
      </c>
      <c r="C80" s="58">
        <v>1</v>
      </c>
      <c r="D80" s="58">
        <v>1</v>
      </c>
      <c r="E80" s="58">
        <v>0</v>
      </c>
      <c r="F80" s="58">
        <v>97</v>
      </c>
    </row>
    <row r="81" spans="1:6" x14ac:dyDescent="0.25">
      <c r="A81" s="58" t="s">
        <v>1</v>
      </c>
      <c r="B81" s="58" t="s">
        <v>221</v>
      </c>
      <c r="C81" s="58">
        <v>1</v>
      </c>
      <c r="D81" s="58">
        <v>1</v>
      </c>
      <c r="E81" s="58">
        <v>1</v>
      </c>
      <c r="F81" s="58">
        <v>29</v>
      </c>
    </row>
    <row r="82" spans="1:6" x14ac:dyDescent="0.25">
      <c r="A82" s="58" t="s">
        <v>1</v>
      </c>
      <c r="B82" s="58" t="s">
        <v>183</v>
      </c>
      <c r="C82" s="58">
        <v>0</v>
      </c>
      <c r="D82" s="58">
        <v>0</v>
      </c>
      <c r="E82" s="58">
        <v>0</v>
      </c>
      <c r="F82" s="58">
        <v>253</v>
      </c>
    </row>
    <row r="83" spans="1:6" x14ac:dyDescent="0.25">
      <c r="A83" s="58" t="s">
        <v>1</v>
      </c>
      <c r="B83" s="58" t="s">
        <v>183</v>
      </c>
      <c r="C83" s="58">
        <v>0</v>
      </c>
      <c r="D83" s="58">
        <v>0</v>
      </c>
      <c r="E83" s="58">
        <v>1</v>
      </c>
      <c r="F83" s="58">
        <v>239</v>
      </c>
    </row>
    <row r="84" spans="1:6" x14ac:dyDescent="0.25">
      <c r="A84" s="58" t="s">
        <v>1</v>
      </c>
      <c r="B84" s="58" t="s">
        <v>183</v>
      </c>
      <c r="C84" s="58">
        <v>0</v>
      </c>
      <c r="D84" s="58">
        <v>1</v>
      </c>
      <c r="E84" s="58">
        <v>0</v>
      </c>
      <c r="F84" s="58">
        <v>77</v>
      </c>
    </row>
    <row r="85" spans="1:6" x14ac:dyDescent="0.25">
      <c r="A85" s="58" t="s">
        <v>1</v>
      </c>
      <c r="B85" s="58" t="s">
        <v>183</v>
      </c>
      <c r="C85" s="58">
        <v>0</v>
      </c>
      <c r="D85" s="58">
        <v>1</v>
      </c>
      <c r="E85" s="58">
        <v>1</v>
      </c>
      <c r="F85" s="58">
        <v>219</v>
      </c>
    </row>
    <row r="86" spans="1:6" x14ac:dyDescent="0.25">
      <c r="A86" s="58" t="s">
        <v>1</v>
      </c>
      <c r="B86" s="58" t="s">
        <v>183</v>
      </c>
      <c r="C86" s="58">
        <v>1</v>
      </c>
      <c r="D86" s="58">
        <v>0</v>
      </c>
      <c r="E86" s="58">
        <v>0</v>
      </c>
      <c r="F86" s="58">
        <v>102</v>
      </c>
    </row>
    <row r="87" spans="1:6" x14ac:dyDescent="0.25">
      <c r="A87" s="58" t="s">
        <v>1</v>
      </c>
      <c r="B87" s="58" t="s">
        <v>183</v>
      </c>
      <c r="C87" s="58">
        <v>1</v>
      </c>
      <c r="D87" s="58">
        <v>0</v>
      </c>
      <c r="E87" s="58">
        <v>1</v>
      </c>
      <c r="F87" s="58">
        <v>13</v>
      </c>
    </row>
    <row r="88" spans="1:6" x14ac:dyDescent="0.25">
      <c r="A88" s="58" t="s">
        <v>1</v>
      </c>
      <c r="B88" s="58" t="s">
        <v>183</v>
      </c>
      <c r="C88" s="58">
        <v>1</v>
      </c>
      <c r="D88" s="58">
        <v>1</v>
      </c>
      <c r="E88" s="58">
        <v>0</v>
      </c>
      <c r="F88" s="58">
        <v>51</v>
      </c>
    </row>
    <row r="89" spans="1:6" x14ac:dyDescent="0.25">
      <c r="A89" s="58" t="s">
        <v>1</v>
      </c>
      <c r="B89" s="58" t="s">
        <v>183</v>
      </c>
      <c r="C89" s="58">
        <v>1</v>
      </c>
      <c r="D89" s="58">
        <v>1</v>
      </c>
      <c r="E89" s="58">
        <v>1</v>
      </c>
      <c r="F89" s="58">
        <v>18</v>
      </c>
    </row>
    <row r="90" spans="1:6" x14ac:dyDescent="0.25">
      <c r="A90" s="58" t="s">
        <v>1</v>
      </c>
      <c r="B90" s="58" t="s">
        <v>179</v>
      </c>
      <c r="C90" s="58">
        <v>0</v>
      </c>
      <c r="D90" s="58">
        <v>0</v>
      </c>
      <c r="E90" s="58">
        <v>0</v>
      </c>
      <c r="F90" s="58">
        <v>260</v>
      </c>
    </row>
    <row r="91" spans="1:6" x14ac:dyDescent="0.25">
      <c r="A91" s="58" t="s">
        <v>1</v>
      </c>
      <c r="B91" s="58" t="s">
        <v>179</v>
      </c>
      <c r="C91" s="58">
        <v>0</v>
      </c>
      <c r="D91" s="58">
        <v>0</v>
      </c>
      <c r="E91" s="58">
        <v>1</v>
      </c>
      <c r="F91" s="58">
        <v>208</v>
      </c>
    </row>
    <row r="92" spans="1:6" x14ac:dyDescent="0.25">
      <c r="A92" s="58" t="s">
        <v>1</v>
      </c>
      <c r="B92" s="58" t="s">
        <v>179</v>
      </c>
      <c r="C92" s="58">
        <v>0</v>
      </c>
      <c r="D92" s="58">
        <v>1</v>
      </c>
      <c r="E92" s="58">
        <v>0</v>
      </c>
      <c r="F92" s="58">
        <v>50</v>
      </c>
    </row>
    <row r="93" spans="1:6" x14ac:dyDescent="0.25">
      <c r="A93" s="58" t="s">
        <v>1</v>
      </c>
      <c r="B93" s="58" t="s">
        <v>179</v>
      </c>
      <c r="C93" s="58">
        <v>0</v>
      </c>
      <c r="D93" s="58">
        <v>1</v>
      </c>
      <c r="E93" s="58">
        <v>1</v>
      </c>
      <c r="F93" s="58">
        <v>280</v>
      </c>
    </row>
    <row r="94" spans="1:6" x14ac:dyDescent="0.25">
      <c r="A94" s="58" t="s">
        <v>1</v>
      </c>
      <c r="B94" s="58" t="s">
        <v>179</v>
      </c>
      <c r="C94" s="58">
        <v>1</v>
      </c>
      <c r="D94" s="58">
        <v>0</v>
      </c>
      <c r="E94" s="58">
        <v>0</v>
      </c>
      <c r="F94" s="58">
        <v>95</v>
      </c>
    </row>
    <row r="95" spans="1:6" x14ac:dyDescent="0.25">
      <c r="A95" s="58" t="s">
        <v>1</v>
      </c>
      <c r="B95" s="58" t="s">
        <v>179</v>
      </c>
      <c r="C95" s="58">
        <v>1</v>
      </c>
      <c r="D95" s="58">
        <v>0</v>
      </c>
      <c r="E95" s="58">
        <v>1</v>
      </c>
      <c r="F95" s="58">
        <v>15</v>
      </c>
    </row>
    <row r="96" spans="1:6" x14ac:dyDescent="0.25">
      <c r="A96" s="58" t="s">
        <v>1</v>
      </c>
      <c r="B96" s="58" t="s">
        <v>179</v>
      </c>
      <c r="C96" s="58">
        <v>1</v>
      </c>
      <c r="D96" s="58">
        <v>1</v>
      </c>
      <c r="E96" s="58">
        <v>0</v>
      </c>
      <c r="F96" s="58">
        <v>117</v>
      </c>
    </row>
    <row r="97" spans="1:6" x14ac:dyDescent="0.25">
      <c r="A97" s="58" t="s">
        <v>1</v>
      </c>
      <c r="B97" s="58" t="s">
        <v>179</v>
      </c>
      <c r="C97" s="58">
        <v>1</v>
      </c>
      <c r="D97" s="58">
        <v>1</v>
      </c>
      <c r="E97" s="58">
        <v>1</v>
      </c>
      <c r="F97" s="58">
        <v>7</v>
      </c>
    </row>
    <row r="98" spans="1:6" x14ac:dyDescent="0.25">
      <c r="A98" s="58" t="s">
        <v>1</v>
      </c>
      <c r="B98" s="58" t="s">
        <v>220</v>
      </c>
      <c r="C98" s="58">
        <v>0</v>
      </c>
      <c r="D98" s="58">
        <v>0</v>
      </c>
      <c r="E98" s="58">
        <v>0</v>
      </c>
      <c r="F98" s="58">
        <v>376</v>
      </c>
    </row>
    <row r="99" spans="1:6" x14ac:dyDescent="0.25">
      <c r="A99" s="58" t="s">
        <v>1</v>
      </c>
      <c r="B99" s="58" t="s">
        <v>220</v>
      </c>
      <c r="C99" s="58">
        <v>0</v>
      </c>
      <c r="D99" s="58">
        <v>0</v>
      </c>
      <c r="E99" s="58">
        <v>1</v>
      </c>
      <c r="F99" s="58">
        <v>445</v>
      </c>
    </row>
    <row r="100" spans="1:6" x14ac:dyDescent="0.25">
      <c r="A100" s="58" t="s">
        <v>1</v>
      </c>
      <c r="B100" s="58" t="s">
        <v>220</v>
      </c>
      <c r="C100" s="58">
        <v>0</v>
      </c>
      <c r="D100" s="58">
        <v>1</v>
      </c>
      <c r="E100" s="58">
        <v>0</v>
      </c>
      <c r="F100" s="58">
        <v>61</v>
      </c>
    </row>
    <row r="101" spans="1:6" x14ac:dyDescent="0.25">
      <c r="A101" s="58" t="s">
        <v>1</v>
      </c>
      <c r="B101" s="58" t="s">
        <v>220</v>
      </c>
      <c r="C101" s="58">
        <v>0</v>
      </c>
      <c r="D101" s="58">
        <v>1</v>
      </c>
      <c r="E101" s="58">
        <v>1</v>
      </c>
      <c r="F101" s="58">
        <v>275</v>
      </c>
    </row>
    <row r="102" spans="1:6" x14ac:dyDescent="0.25">
      <c r="A102" s="58" t="s">
        <v>1</v>
      </c>
      <c r="B102" s="58" t="s">
        <v>220</v>
      </c>
      <c r="C102" s="58">
        <v>1</v>
      </c>
      <c r="D102" s="58">
        <v>0</v>
      </c>
      <c r="E102" s="58">
        <v>0</v>
      </c>
      <c r="F102" s="58">
        <v>175</v>
      </c>
    </row>
    <row r="103" spans="1:6" x14ac:dyDescent="0.25">
      <c r="A103" s="58" t="s">
        <v>1</v>
      </c>
      <c r="B103" s="58" t="s">
        <v>220</v>
      </c>
      <c r="C103" s="58">
        <v>1</v>
      </c>
      <c r="D103" s="58">
        <v>0</v>
      </c>
      <c r="E103" s="58">
        <v>1</v>
      </c>
      <c r="F103" s="58">
        <v>28</v>
      </c>
    </row>
    <row r="104" spans="1:6" x14ac:dyDescent="0.25">
      <c r="A104" s="58" t="s">
        <v>1</v>
      </c>
      <c r="B104" s="58" t="s">
        <v>220</v>
      </c>
      <c r="C104" s="58">
        <v>1</v>
      </c>
      <c r="D104" s="58">
        <v>1</v>
      </c>
      <c r="E104" s="58">
        <v>0</v>
      </c>
      <c r="F104" s="58">
        <v>82</v>
      </c>
    </row>
    <row r="105" spans="1:6" x14ac:dyDescent="0.25">
      <c r="A105" s="58" t="s">
        <v>1</v>
      </c>
      <c r="B105" s="58" t="s">
        <v>220</v>
      </c>
      <c r="C105" s="58">
        <v>1</v>
      </c>
      <c r="D105" s="58">
        <v>1</v>
      </c>
      <c r="E105" s="58">
        <v>1</v>
      </c>
      <c r="F105" s="58">
        <v>20</v>
      </c>
    </row>
    <row r="106" spans="1:6" x14ac:dyDescent="0.25">
      <c r="A106" s="58" t="s">
        <v>1</v>
      </c>
      <c r="B106" s="58" t="s">
        <v>184</v>
      </c>
      <c r="C106" s="58">
        <v>0</v>
      </c>
      <c r="D106" s="58">
        <v>0</v>
      </c>
      <c r="E106" s="58">
        <v>0</v>
      </c>
      <c r="F106" s="58">
        <v>346</v>
      </c>
    </row>
    <row r="107" spans="1:6" x14ac:dyDescent="0.25">
      <c r="A107" s="58" t="s">
        <v>1</v>
      </c>
      <c r="B107" s="58" t="s">
        <v>184</v>
      </c>
      <c r="C107" s="58">
        <v>0</v>
      </c>
      <c r="D107" s="58">
        <v>0</v>
      </c>
      <c r="E107" s="58">
        <v>1</v>
      </c>
      <c r="F107" s="58">
        <v>312</v>
      </c>
    </row>
    <row r="108" spans="1:6" x14ac:dyDescent="0.25">
      <c r="A108" s="58" t="s">
        <v>1</v>
      </c>
      <c r="B108" s="58" t="s">
        <v>184</v>
      </c>
      <c r="C108" s="58">
        <v>0</v>
      </c>
      <c r="D108" s="58">
        <v>1</v>
      </c>
      <c r="E108" s="58">
        <v>0</v>
      </c>
      <c r="F108" s="58">
        <v>87</v>
      </c>
    </row>
    <row r="109" spans="1:6" x14ac:dyDescent="0.25">
      <c r="A109" s="58" t="s">
        <v>1</v>
      </c>
      <c r="B109" s="58" t="s">
        <v>184</v>
      </c>
      <c r="C109" s="58">
        <v>0</v>
      </c>
      <c r="D109" s="58">
        <v>1</v>
      </c>
      <c r="E109" s="58">
        <v>1</v>
      </c>
      <c r="F109" s="58">
        <v>299</v>
      </c>
    </row>
    <row r="110" spans="1:6" x14ac:dyDescent="0.25">
      <c r="A110" s="58" t="s">
        <v>1</v>
      </c>
      <c r="B110" s="58" t="s">
        <v>184</v>
      </c>
      <c r="C110" s="58">
        <v>1</v>
      </c>
      <c r="D110" s="58">
        <v>0</v>
      </c>
      <c r="E110" s="58">
        <v>0</v>
      </c>
      <c r="F110" s="58">
        <v>152</v>
      </c>
    </row>
    <row r="111" spans="1:6" x14ac:dyDescent="0.25">
      <c r="A111" s="58" t="s">
        <v>1</v>
      </c>
      <c r="B111" s="58" t="s">
        <v>184</v>
      </c>
      <c r="C111" s="58">
        <v>1</v>
      </c>
      <c r="D111" s="58">
        <v>0</v>
      </c>
      <c r="E111" s="58">
        <v>1</v>
      </c>
      <c r="F111" s="58">
        <v>20</v>
      </c>
    </row>
    <row r="112" spans="1:6" x14ac:dyDescent="0.25">
      <c r="A112" s="58" t="s">
        <v>1</v>
      </c>
      <c r="B112" s="58" t="s">
        <v>184</v>
      </c>
      <c r="C112" s="58">
        <v>1</v>
      </c>
      <c r="D112" s="58">
        <v>1</v>
      </c>
      <c r="E112" s="58">
        <v>0</v>
      </c>
      <c r="F112" s="58">
        <v>107</v>
      </c>
    </row>
    <row r="113" spans="1:6" x14ac:dyDescent="0.25">
      <c r="A113" s="58" t="s">
        <v>1</v>
      </c>
      <c r="B113" s="58" t="s">
        <v>184</v>
      </c>
      <c r="C113" s="58">
        <v>1</v>
      </c>
      <c r="D113" s="58">
        <v>1</v>
      </c>
      <c r="E113" s="58">
        <v>1</v>
      </c>
      <c r="F113" s="58">
        <v>18</v>
      </c>
    </row>
    <row r="114" spans="1:6" x14ac:dyDescent="0.25">
      <c r="A114" s="58" t="s">
        <v>1</v>
      </c>
      <c r="B114" s="58" t="s">
        <v>219</v>
      </c>
      <c r="C114" s="58">
        <v>0</v>
      </c>
      <c r="D114" s="58">
        <v>0</v>
      </c>
      <c r="E114" s="58">
        <v>0</v>
      </c>
      <c r="F114" s="58">
        <v>354</v>
      </c>
    </row>
    <row r="115" spans="1:6" x14ac:dyDescent="0.25">
      <c r="A115" s="58" t="s">
        <v>1</v>
      </c>
      <c r="B115" s="58" t="s">
        <v>219</v>
      </c>
      <c r="C115" s="58">
        <v>0</v>
      </c>
      <c r="D115" s="58">
        <v>0</v>
      </c>
      <c r="E115" s="58">
        <v>1</v>
      </c>
      <c r="F115" s="58">
        <v>529</v>
      </c>
    </row>
    <row r="116" spans="1:6" x14ac:dyDescent="0.25">
      <c r="A116" s="58" t="s">
        <v>1</v>
      </c>
      <c r="B116" s="58" t="s">
        <v>219</v>
      </c>
      <c r="C116" s="58">
        <v>0</v>
      </c>
      <c r="D116" s="58">
        <v>1</v>
      </c>
      <c r="E116" s="58">
        <v>0</v>
      </c>
      <c r="F116" s="58">
        <v>65</v>
      </c>
    </row>
    <row r="117" spans="1:6" x14ac:dyDescent="0.25">
      <c r="A117" s="58" t="s">
        <v>1</v>
      </c>
      <c r="B117" s="58" t="s">
        <v>219</v>
      </c>
      <c r="C117" s="58">
        <v>0</v>
      </c>
      <c r="D117" s="58">
        <v>1</v>
      </c>
      <c r="E117" s="58">
        <v>1</v>
      </c>
      <c r="F117" s="58">
        <v>327</v>
      </c>
    </row>
    <row r="118" spans="1:6" x14ac:dyDescent="0.25">
      <c r="A118" s="58" t="s">
        <v>1</v>
      </c>
      <c r="B118" s="58" t="s">
        <v>219</v>
      </c>
      <c r="C118" s="58">
        <v>1</v>
      </c>
      <c r="D118" s="58">
        <v>0</v>
      </c>
      <c r="E118" s="58">
        <v>0</v>
      </c>
      <c r="F118" s="58">
        <v>221</v>
      </c>
    </row>
    <row r="119" spans="1:6" x14ac:dyDescent="0.25">
      <c r="A119" s="58" t="s">
        <v>1</v>
      </c>
      <c r="B119" s="58" t="s">
        <v>219</v>
      </c>
      <c r="C119" s="58">
        <v>1</v>
      </c>
      <c r="D119" s="58">
        <v>0</v>
      </c>
      <c r="E119" s="58">
        <v>1</v>
      </c>
      <c r="F119" s="58">
        <v>36</v>
      </c>
    </row>
    <row r="120" spans="1:6" x14ac:dyDescent="0.25">
      <c r="A120" s="58" t="s">
        <v>1</v>
      </c>
      <c r="B120" s="58" t="s">
        <v>219</v>
      </c>
      <c r="C120" s="58">
        <v>1</v>
      </c>
      <c r="D120" s="58">
        <v>1</v>
      </c>
      <c r="E120" s="58">
        <v>0</v>
      </c>
      <c r="F120" s="58">
        <v>97</v>
      </c>
    </row>
    <row r="121" spans="1:6" x14ac:dyDescent="0.25">
      <c r="A121" s="58" t="s">
        <v>1</v>
      </c>
      <c r="B121" s="58" t="s">
        <v>219</v>
      </c>
      <c r="C121" s="58">
        <v>1</v>
      </c>
      <c r="D121" s="58">
        <v>1</v>
      </c>
      <c r="E121" s="58">
        <v>1</v>
      </c>
      <c r="F121" s="58">
        <v>19</v>
      </c>
    </row>
    <row r="122" spans="1:6" x14ac:dyDescent="0.25">
      <c r="A122" s="58" t="s">
        <v>1</v>
      </c>
      <c r="B122" s="58" t="s">
        <v>216</v>
      </c>
      <c r="C122" s="58">
        <v>0</v>
      </c>
      <c r="D122" s="58">
        <v>0</v>
      </c>
      <c r="E122" s="58">
        <v>0</v>
      </c>
      <c r="F122" s="58">
        <v>207</v>
      </c>
    </row>
    <row r="123" spans="1:6" x14ac:dyDescent="0.25">
      <c r="A123" s="58" t="s">
        <v>1</v>
      </c>
      <c r="B123" s="58" t="s">
        <v>216</v>
      </c>
      <c r="C123" s="58">
        <v>0</v>
      </c>
      <c r="D123" s="58">
        <v>0</v>
      </c>
      <c r="E123" s="58">
        <v>1</v>
      </c>
      <c r="F123" s="58">
        <v>233</v>
      </c>
    </row>
    <row r="124" spans="1:6" x14ac:dyDescent="0.25">
      <c r="A124" s="58" t="s">
        <v>1</v>
      </c>
      <c r="B124" s="58" t="s">
        <v>216</v>
      </c>
      <c r="C124" s="58">
        <v>0</v>
      </c>
      <c r="D124" s="58">
        <v>1</v>
      </c>
      <c r="E124" s="58">
        <v>0</v>
      </c>
      <c r="F124" s="58">
        <v>57</v>
      </c>
    </row>
    <row r="125" spans="1:6" x14ac:dyDescent="0.25">
      <c r="A125" s="58" t="s">
        <v>1</v>
      </c>
      <c r="B125" s="58" t="s">
        <v>216</v>
      </c>
      <c r="C125" s="58">
        <v>0</v>
      </c>
      <c r="D125" s="58">
        <v>1</v>
      </c>
      <c r="E125" s="58">
        <v>1</v>
      </c>
      <c r="F125" s="58">
        <v>285</v>
      </c>
    </row>
    <row r="126" spans="1:6" x14ac:dyDescent="0.25">
      <c r="A126" s="58" t="s">
        <v>1</v>
      </c>
      <c r="B126" s="58" t="s">
        <v>216</v>
      </c>
      <c r="C126" s="58">
        <v>1</v>
      </c>
      <c r="D126" s="58">
        <v>0</v>
      </c>
      <c r="E126" s="58">
        <v>0</v>
      </c>
      <c r="F126" s="58">
        <v>105</v>
      </c>
    </row>
    <row r="127" spans="1:6" x14ac:dyDescent="0.25">
      <c r="A127" s="58" t="s">
        <v>1</v>
      </c>
      <c r="B127" s="58" t="s">
        <v>216</v>
      </c>
      <c r="C127" s="58">
        <v>1</v>
      </c>
      <c r="D127" s="58">
        <v>0</v>
      </c>
      <c r="E127" s="58">
        <v>1</v>
      </c>
      <c r="F127" s="58">
        <v>23</v>
      </c>
    </row>
    <row r="128" spans="1:6" x14ac:dyDescent="0.25">
      <c r="A128" s="58" t="s">
        <v>1</v>
      </c>
      <c r="B128" s="58" t="s">
        <v>216</v>
      </c>
      <c r="C128" s="58">
        <v>1</v>
      </c>
      <c r="D128" s="58">
        <v>1</v>
      </c>
      <c r="E128" s="58">
        <v>0</v>
      </c>
      <c r="F128" s="58">
        <v>82</v>
      </c>
    </row>
    <row r="129" spans="1:6" x14ac:dyDescent="0.25">
      <c r="A129" s="58" t="s">
        <v>1</v>
      </c>
      <c r="B129" s="58" t="s">
        <v>216</v>
      </c>
      <c r="C129" s="58">
        <v>1</v>
      </c>
      <c r="D129" s="58">
        <v>1</v>
      </c>
      <c r="E129" s="58">
        <v>1</v>
      </c>
      <c r="F129" s="58">
        <v>10</v>
      </c>
    </row>
    <row r="130" spans="1:6" x14ac:dyDescent="0.25">
      <c r="A130" s="58" t="s">
        <v>1</v>
      </c>
      <c r="B130" s="58" t="s">
        <v>207</v>
      </c>
      <c r="C130" s="58">
        <v>0</v>
      </c>
      <c r="D130" s="58">
        <v>0</v>
      </c>
      <c r="E130" s="58">
        <v>0</v>
      </c>
      <c r="F130" s="58">
        <v>318</v>
      </c>
    </row>
    <row r="131" spans="1:6" x14ac:dyDescent="0.25">
      <c r="A131" s="58" t="s">
        <v>1</v>
      </c>
      <c r="B131" s="58" t="s">
        <v>207</v>
      </c>
      <c r="C131" s="58">
        <v>0</v>
      </c>
      <c r="D131" s="58">
        <v>0</v>
      </c>
      <c r="E131" s="58">
        <v>1</v>
      </c>
      <c r="F131" s="58">
        <v>304</v>
      </c>
    </row>
    <row r="132" spans="1:6" x14ac:dyDescent="0.25">
      <c r="A132" s="58" t="s">
        <v>1</v>
      </c>
      <c r="B132" s="58" t="s">
        <v>207</v>
      </c>
      <c r="C132" s="58">
        <v>0</v>
      </c>
      <c r="D132" s="58">
        <v>1</v>
      </c>
      <c r="E132" s="58">
        <v>0</v>
      </c>
      <c r="F132" s="58">
        <v>68</v>
      </c>
    </row>
    <row r="133" spans="1:6" x14ac:dyDescent="0.25">
      <c r="A133" s="58" t="s">
        <v>1</v>
      </c>
      <c r="B133" s="58" t="s">
        <v>207</v>
      </c>
      <c r="C133" s="58">
        <v>0</v>
      </c>
      <c r="D133" s="58">
        <v>1</v>
      </c>
      <c r="E133" s="58">
        <v>1</v>
      </c>
      <c r="F133" s="58">
        <v>220</v>
      </c>
    </row>
    <row r="134" spans="1:6" x14ac:dyDescent="0.25">
      <c r="A134" s="58" t="s">
        <v>1</v>
      </c>
      <c r="B134" s="58" t="s">
        <v>207</v>
      </c>
      <c r="C134" s="58">
        <v>1</v>
      </c>
      <c r="D134" s="58">
        <v>0</v>
      </c>
      <c r="E134" s="58">
        <v>0</v>
      </c>
      <c r="F134" s="58">
        <v>186</v>
      </c>
    </row>
    <row r="135" spans="1:6" x14ac:dyDescent="0.25">
      <c r="A135" s="58" t="s">
        <v>1</v>
      </c>
      <c r="B135" s="58" t="s">
        <v>207</v>
      </c>
      <c r="C135" s="58">
        <v>1</v>
      </c>
      <c r="D135" s="58">
        <v>0</v>
      </c>
      <c r="E135" s="58">
        <v>1</v>
      </c>
      <c r="F135" s="58">
        <v>18</v>
      </c>
    </row>
    <row r="136" spans="1:6" x14ac:dyDescent="0.25">
      <c r="A136" s="58" t="s">
        <v>1</v>
      </c>
      <c r="B136" s="58" t="s">
        <v>207</v>
      </c>
      <c r="C136" s="58">
        <v>1</v>
      </c>
      <c r="D136" s="58">
        <v>1</v>
      </c>
      <c r="E136" s="58">
        <v>0</v>
      </c>
      <c r="F136" s="58">
        <v>133</v>
      </c>
    </row>
    <row r="137" spans="1:6" x14ac:dyDescent="0.25">
      <c r="A137" s="58" t="s">
        <v>1</v>
      </c>
      <c r="B137" s="58" t="s">
        <v>207</v>
      </c>
      <c r="C137" s="58">
        <v>1</v>
      </c>
      <c r="D137" s="58">
        <v>1</v>
      </c>
      <c r="E137" s="58">
        <v>1</v>
      </c>
      <c r="F137" s="58">
        <v>14</v>
      </c>
    </row>
    <row r="138" spans="1:6" x14ac:dyDescent="0.25">
      <c r="A138" s="58" t="s">
        <v>1</v>
      </c>
      <c r="B138" s="58" t="s">
        <v>303</v>
      </c>
      <c r="C138" s="58">
        <v>0</v>
      </c>
      <c r="D138" s="58">
        <v>0</v>
      </c>
      <c r="E138" s="58">
        <v>0</v>
      </c>
      <c r="F138" s="58">
        <v>292</v>
      </c>
    </row>
    <row r="139" spans="1:6" x14ac:dyDescent="0.25">
      <c r="A139" s="58" t="s">
        <v>1</v>
      </c>
      <c r="B139" s="58" t="s">
        <v>303</v>
      </c>
      <c r="C139" s="58">
        <v>0</v>
      </c>
      <c r="D139" s="58">
        <v>0</v>
      </c>
      <c r="E139" s="58">
        <v>1</v>
      </c>
      <c r="F139" s="58">
        <v>216</v>
      </c>
    </row>
    <row r="140" spans="1:6" x14ac:dyDescent="0.25">
      <c r="A140" s="58" t="s">
        <v>1</v>
      </c>
      <c r="B140" s="58" t="s">
        <v>303</v>
      </c>
      <c r="C140" s="58">
        <v>0</v>
      </c>
      <c r="D140" s="58">
        <v>1</v>
      </c>
      <c r="E140" s="58">
        <v>0</v>
      </c>
      <c r="F140" s="58">
        <v>62</v>
      </c>
    </row>
    <row r="141" spans="1:6" x14ac:dyDescent="0.25">
      <c r="A141" s="58" t="s">
        <v>1</v>
      </c>
      <c r="B141" s="58" t="s">
        <v>303</v>
      </c>
      <c r="C141" s="58">
        <v>0</v>
      </c>
      <c r="D141" s="58">
        <v>1</v>
      </c>
      <c r="E141" s="58">
        <v>1</v>
      </c>
      <c r="F141" s="58">
        <v>175</v>
      </c>
    </row>
    <row r="142" spans="1:6" x14ac:dyDescent="0.25">
      <c r="A142" s="58" t="s">
        <v>1</v>
      </c>
      <c r="B142" s="58" t="s">
        <v>303</v>
      </c>
      <c r="C142" s="58">
        <v>1</v>
      </c>
      <c r="D142" s="58">
        <v>0</v>
      </c>
      <c r="E142" s="58">
        <v>0</v>
      </c>
      <c r="F142" s="58">
        <v>92</v>
      </c>
    </row>
    <row r="143" spans="1:6" x14ac:dyDescent="0.25">
      <c r="A143" s="58" t="s">
        <v>1</v>
      </c>
      <c r="B143" s="58" t="s">
        <v>303</v>
      </c>
      <c r="C143" s="58">
        <v>1</v>
      </c>
      <c r="D143" s="58">
        <v>0</v>
      </c>
      <c r="E143" s="58">
        <v>1</v>
      </c>
      <c r="F143" s="58">
        <v>22</v>
      </c>
    </row>
    <row r="144" spans="1:6" x14ac:dyDescent="0.25">
      <c r="A144" s="58" t="s">
        <v>1</v>
      </c>
      <c r="B144" s="58" t="s">
        <v>303</v>
      </c>
      <c r="C144" s="58">
        <v>1</v>
      </c>
      <c r="D144" s="58">
        <v>1</v>
      </c>
      <c r="E144" s="58">
        <v>0</v>
      </c>
      <c r="F144" s="58">
        <v>68</v>
      </c>
    </row>
    <row r="145" spans="1:6" x14ac:dyDescent="0.25">
      <c r="A145" s="58" t="s">
        <v>1</v>
      </c>
      <c r="B145" s="58" t="s">
        <v>303</v>
      </c>
      <c r="C145" s="58">
        <v>1</v>
      </c>
      <c r="D145" s="58">
        <v>1</v>
      </c>
      <c r="E145" s="58">
        <v>1</v>
      </c>
      <c r="F145" s="58">
        <v>12</v>
      </c>
    </row>
    <row r="146" spans="1:6" x14ac:dyDescent="0.25">
      <c r="A146" s="58" t="s">
        <v>1</v>
      </c>
      <c r="B146" s="58" t="s">
        <v>304</v>
      </c>
      <c r="C146" s="58">
        <v>0</v>
      </c>
      <c r="D146" s="58">
        <v>0</v>
      </c>
      <c r="E146" s="58">
        <v>0</v>
      </c>
      <c r="F146" s="58">
        <v>319</v>
      </c>
    </row>
    <row r="147" spans="1:6" x14ac:dyDescent="0.25">
      <c r="A147" s="58" t="s">
        <v>1</v>
      </c>
      <c r="B147" s="58" t="s">
        <v>304</v>
      </c>
      <c r="C147" s="58">
        <v>0</v>
      </c>
      <c r="D147" s="58">
        <v>0</v>
      </c>
      <c r="E147" s="58">
        <v>1</v>
      </c>
      <c r="F147" s="58">
        <v>314</v>
      </c>
    </row>
    <row r="148" spans="1:6" x14ac:dyDescent="0.25">
      <c r="A148" s="58" t="s">
        <v>1</v>
      </c>
      <c r="B148" s="58" t="s">
        <v>304</v>
      </c>
      <c r="C148" s="58">
        <v>0</v>
      </c>
      <c r="D148" s="58">
        <v>1</v>
      </c>
      <c r="E148" s="58">
        <v>0</v>
      </c>
      <c r="F148" s="58">
        <v>51</v>
      </c>
    </row>
    <row r="149" spans="1:6" x14ac:dyDescent="0.25">
      <c r="A149" s="58" t="s">
        <v>1</v>
      </c>
      <c r="B149" s="58" t="s">
        <v>304</v>
      </c>
      <c r="C149" s="58">
        <v>0</v>
      </c>
      <c r="D149" s="58">
        <v>1</v>
      </c>
      <c r="E149" s="58">
        <v>1</v>
      </c>
      <c r="F149" s="58">
        <v>165</v>
      </c>
    </row>
    <row r="150" spans="1:6" x14ac:dyDescent="0.25">
      <c r="A150" s="58" t="s">
        <v>1</v>
      </c>
      <c r="B150" s="58" t="s">
        <v>304</v>
      </c>
      <c r="C150" s="58">
        <v>1</v>
      </c>
      <c r="D150" s="58">
        <v>0</v>
      </c>
      <c r="E150" s="58">
        <v>0</v>
      </c>
      <c r="F150" s="58">
        <v>112</v>
      </c>
    </row>
    <row r="151" spans="1:6" x14ac:dyDescent="0.25">
      <c r="A151" s="58" t="s">
        <v>1</v>
      </c>
      <c r="B151" s="58" t="s">
        <v>304</v>
      </c>
      <c r="C151" s="58">
        <v>1</v>
      </c>
      <c r="D151" s="58">
        <v>0</v>
      </c>
      <c r="E151" s="58">
        <v>1</v>
      </c>
      <c r="F151" s="58">
        <v>15</v>
      </c>
    </row>
    <row r="152" spans="1:6" x14ac:dyDescent="0.25">
      <c r="A152" s="58" t="s">
        <v>1</v>
      </c>
      <c r="B152" s="58" t="s">
        <v>304</v>
      </c>
      <c r="C152" s="58">
        <v>1</v>
      </c>
      <c r="D152" s="58">
        <v>1</v>
      </c>
      <c r="E152" s="58">
        <v>0</v>
      </c>
      <c r="F152" s="58">
        <v>88</v>
      </c>
    </row>
    <row r="153" spans="1:6" x14ac:dyDescent="0.25">
      <c r="A153" s="58" t="s">
        <v>1</v>
      </c>
      <c r="B153" s="58" t="s">
        <v>304</v>
      </c>
      <c r="C153" s="58">
        <v>1</v>
      </c>
      <c r="D153" s="58">
        <v>1</v>
      </c>
      <c r="E153" s="58">
        <v>1</v>
      </c>
      <c r="F153" s="58">
        <v>19</v>
      </c>
    </row>
    <row r="154" spans="1:6" x14ac:dyDescent="0.25">
      <c r="A154" s="58" t="s">
        <v>3</v>
      </c>
      <c r="B154" s="58" t="s">
        <v>300</v>
      </c>
      <c r="C154" s="58">
        <v>0</v>
      </c>
      <c r="D154" s="58">
        <v>0</v>
      </c>
      <c r="E154" s="58">
        <v>0</v>
      </c>
      <c r="F154" s="58">
        <v>673</v>
      </c>
    </row>
    <row r="155" spans="1:6" x14ac:dyDescent="0.25">
      <c r="A155" s="58" t="s">
        <v>3</v>
      </c>
      <c r="B155" s="58" t="s">
        <v>300</v>
      </c>
      <c r="C155" s="58">
        <v>0</v>
      </c>
      <c r="D155" s="58">
        <v>0</v>
      </c>
      <c r="E155" s="58">
        <v>1</v>
      </c>
      <c r="F155" s="58">
        <v>1058</v>
      </c>
    </row>
    <row r="156" spans="1:6" x14ac:dyDescent="0.25">
      <c r="A156" s="58" t="s">
        <v>3</v>
      </c>
      <c r="B156" s="58" t="s">
        <v>300</v>
      </c>
      <c r="C156" s="58">
        <v>0</v>
      </c>
      <c r="D156" s="58">
        <v>1</v>
      </c>
      <c r="E156" s="58">
        <v>0</v>
      </c>
      <c r="F156" s="58">
        <v>96</v>
      </c>
    </row>
    <row r="157" spans="1:6" x14ac:dyDescent="0.25">
      <c r="A157" s="58" t="s">
        <v>3</v>
      </c>
      <c r="B157" s="58" t="s">
        <v>300</v>
      </c>
      <c r="C157" s="58">
        <v>0</v>
      </c>
      <c r="D157" s="58">
        <v>1</v>
      </c>
      <c r="E157" s="58">
        <v>1</v>
      </c>
      <c r="F157" s="58">
        <v>441</v>
      </c>
    </row>
    <row r="158" spans="1:6" x14ac:dyDescent="0.25">
      <c r="A158" s="58" t="s">
        <v>3</v>
      </c>
      <c r="B158" s="58" t="s">
        <v>300</v>
      </c>
      <c r="C158" s="58">
        <v>1</v>
      </c>
      <c r="D158" s="58">
        <v>0</v>
      </c>
      <c r="E158" s="58">
        <v>0</v>
      </c>
      <c r="F158" s="58">
        <v>63</v>
      </c>
    </row>
    <row r="159" spans="1:6" x14ac:dyDescent="0.25">
      <c r="A159" s="58" t="s">
        <v>3</v>
      </c>
      <c r="B159" s="58" t="s">
        <v>300</v>
      </c>
      <c r="C159" s="58">
        <v>1</v>
      </c>
      <c r="D159" s="58">
        <v>0</v>
      </c>
      <c r="E159" s="58">
        <v>1</v>
      </c>
      <c r="F159" s="58">
        <v>1863</v>
      </c>
    </row>
    <row r="160" spans="1:6" x14ac:dyDescent="0.25">
      <c r="A160" s="58" t="s">
        <v>3</v>
      </c>
      <c r="B160" s="58" t="s">
        <v>300</v>
      </c>
      <c r="C160" s="58">
        <v>1</v>
      </c>
      <c r="D160" s="58">
        <v>1</v>
      </c>
      <c r="E160" s="58">
        <v>0</v>
      </c>
      <c r="F160" s="58">
        <v>44</v>
      </c>
    </row>
    <row r="161" spans="1:6" x14ac:dyDescent="0.25">
      <c r="A161" s="58" t="s">
        <v>3</v>
      </c>
      <c r="B161" s="58" t="s">
        <v>300</v>
      </c>
      <c r="C161" s="58">
        <v>1</v>
      </c>
      <c r="D161" s="58">
        <v>1</v>
      </c>
      <c r="E161" s="58">
        <v>1</v>
      </c>
      <c r="F161" s="58">
        <v>1462</v>
      </c>
    </row>
    <row r="162" spans="1:6" x14ac:dyDescent="0.25">
      <c r="A162" s="58" t="s">
        <v>3</v>
      </c>
      <c r="B162" s="58" t="s">
        <v>214</v>
      </c>
      <c r="C162" s="58">
        <v>0</v>
      </c>
      <c r="D162" s="58">
        <v>0</v>
      </c>
      <c r="E162" s="58">
        <v>0</v>
      </c>
      <c r="F162" s="58">
        <v>504</v>
      </c>
    </row>
    <row r="163" spans="1:6" x14ac:dyDescent="0.25">
      <c r="A163" s="58" t="s">
        <v>3</v>
      </c>
      <c r="B163" s="58" t="s">
        <v>214</v>
      </c>
      <c r="C163" s="58">
        <v>0</v>
      </c>
      <c r="D163" s="58">
        <v>0</v>
      </c>
      <c r="E163" s="58">
        <v>1</v>
      </c>
      <c r="F163" s="58">
        <v>529</v>
      </c>
    </row>
    <row r="164" spans="1:6" x14ac:dyDescent="0.25">
      <c r="A164" s="58" t="s">
        <v>3</v>
      </c>
      <c r="B164" s="58" t="s">
        <v>214</v>
      </c>
      <c r="C164" s="58">
        <v>0</v>
      </c>
      <c r="D164" s="58">
        <v>1</v>
      </c>
      <c r="E164" s="58">
        <v>0</v>
      </c>
      <c r="F164" s="58">
        <v>60</v>
      </c>
    </row>
    <row r="165" spans="1:6" x14ac:dyDescent="0.25">
      <c r="A165" s="58" t="s">
        <v>3</v>
      </c>
      <c r="B165" s="58" t="s">
        <v>214</v>
      </c>
      <c r="C165" s="58">
        <v>0</v>
      </c>
      <c r="D165" s="58">
        <v>1</v>
      </c>
      <c r="E165" s="58">
        <v>1</v>
      </c>
      <c r="F165" s="58">
        <v>221</v>
      </c>
    </row>
    <row r="166" spans="1:6" x14ac:dyDescent="0.25">
      <c r="A166" s="58" t="s">
        <v>3</v>
      </c>
      <c r="B166" s="58" t="s">
        <v>214</v>
      </c>
      <c r="C166" s="58">
        <v>1</v>
      </c>
      <c r="D166" s="58">
        <v>0</v>
      </c>
      <c r="E166" s="58">
        <v>0</v>
      </c>
      <c r="F166" s="58">
        <v>64</v>
      </c>
    </row>
    <row r="167" spans="1:6" x14ac:dyDescent="0.25">
      <c r="A167" s="58" t="s">
        <v>3</v>
      </c>
      <c r="B167" s="58" t="s">
        <v>214</v>
      </c>
      <c r="C167" s="58">
        <v>1</v>
      </c>
      <c r="D167" s="58">
        <v>0</v>
      </c>
      <c r="E167" s="58">
        <v>1</v>
      </c>
      <c r="F167" s="58">
        <v>1269</v>
      </c>
    </row>
    <row r="168" spans="1:6" x14ac:dyDescent="0.25">
      <c r="A168" s="58" t="s">
        <v>3</v>
      </c>
      <c r="B168" s="58" t="s">
        <v>214</v>
      </c>
      <c r="C168" s="58">
        <v>1</v>
      </c>
      <c r="D168" s="58">
        <v>1</v>
      </c>
      <c r="E168" s="58">
        <v>0</v>
      </c>
      <c r="F168" s="58">
        <v>43</v>
      </c>
    </row>
    <row r="169" spans="1:6" x14ac:dyDescent="0.25">
      <c r="A169" s="58" t="s">
        <v>3</v>
      </c>
      <c r="B169" s="58" t="s">
        <v>214</v>
      </c>
      <c r="C169" s="58">
        <v>1</v>
      </c>
      <c r="D169" s="58">
        <v>1</v>
      </c>
      <c r="E169" s="58">
        <v>1</v>
      </c>
      <c r="F169" s="58">
        <v>830</v>
      </c>
    </row>
    <row r="170" spans="1:6" x14ac:dyDescent="0.25">
      <c r="A170" s="58" t="s">
        <v>3</v>
      </c>
      <c r="B170" s="58" t="s">
        <v>213</v>
      </c>
      <c r="C170" s="58">
        <v>0</v>
      </c>
      <c r="D170" s="58">
        <v>0</v>
      </c>
      <c r="E170" s="58">
        <v>0</v>
      </c>
      <c r="F170" s="58">
        <v>855</v>
      </c>
    </row>
    <row r="171" spans="1:6" x14ac:dyDescent="0.25">
      <c r="A171" s="58" t="s">
        <v>3</v>
      </c>
      <c r="B171" s="58" t="s">
        <v>213</v>
      </c>
      <c r="C171" s="58">
        <v>0</v>
      </c>
      <c r="D171" s="58">
        <v>0</v>
      </c>
      <c r="E171" s="58">
        <v>1</v>
      </c>
      <c r="F171" s="58">
        <v>1039</v>
      </c>
    </row>
    <row r="172" spans="1:6" x14ac:dyDescent="0.25">
      <c r="A172" s="58" t="s">
        <v>3</v>
      </c>
      <c r="B172" s="58" t="s">
        <v>213</v>
      </c>
      <c r="C172" s="58">
        <v>0</v>
      </c>
      <c r="D172" s="58">
        <v>1</v>
      </c>
      <c r="E172" s="58">
        <v>0</v>
      </c>
      <c r="F172" s="58">
        <v>100</v>
      </c>
    </row>
    <row r="173" spans="1:6" x14ac:dyDescent="0.25">
      <c r="A173" s="58" t="s">
        <v>3</v>
      </c>
      <c r="B173" s="58" t="s">
        <v>213</v>
      </c>
      <c r="C173" s="58">
        <v>0</v>
      </c>
      <c r="D173" s="58">
        <v>1</v>
      </c>
      <c r="E173" s="58">
        <v>1</v>
      </c>
      <c r="F173" s="58">
        <v>341</v>
      </c>
    </row>
    <row r="174" spans="1:6" x14ac:dyDescent="0.25">
      <c r="A174" s="58" t="s">
        <v>3</v>
      </c>
      <c r="B174" s="58" t="s">
        <v>213</v>
      </c>
      <c r="C174" s="58">
        <v>1</v>
      </c>
      <c r="D174" s="58">
        <v>0</v>
      </c>
      <c r="E174" s="58">
        <v>0</v>
      </c>
      <c r="F174" s="58">
        <v>111</v>
      </c>
    </row>
    <row r="175" spans="1:6" x14ac:dyDescent="0.25">
      <c r="A175" s="58" t="s">
        <v>3</v>
      </c>
      <c r="B175" s="58" t="s">
        <v>213</v>
      </c>
      <c r="C175" s="58">
        <v>1</v>
      </c>
      <c r="D175" s="58">
        <v>0</v>
      </c>
      <c r="E175" s="58">
        <v>1</v>
      </c>
      <c r="F175" s="58">
        <v>2434</v>
      </c>
    </row>
    <row r="176" spans="1:6" x14ac:dyDescent="0.25">
      <c r="A176" s="58" t="s">
        <v>3</v>
      </c>
      <c r="B176" s="58" t="s">
        <v>213</v>
      </c>
      <c r="C176" s="58">
        <v>1</v>
      </c>
      <c r="D176" s="58">
        <v>1</v>
      </c>
      <c r="E176" s="58">
        <v>0</v>
      </c>
      <c r="F176" s="58">
        <v>61</v>
      </c>
    </row>
    <row r="177" spans="1:6" x14ac:dyDescent="0.25">
      <c r="A177" s="58" t="s">
        <v>3</v>
      </c>
      <c r="B177" s="58" t="s">
        <v>213</v>
      </c>
      <c r="C177" s="58">
        <v>1</v>
      </c>
      <c r="D177" s="58">
        <v>1</v>
      </c>
      <c r="E177" s="58">
        <v>1</v>
      </c>
      <c r="F177" s="58">
        <v>1692</v>
      </c>
    </row>
    <row r="178" spans="1:6" x14ac:dyDescent="0.25">
      <c r="A178" s="58" t="s">
        <v>3</v>
      </c>
      <c r="B178" s="58" t="s">
        <v>245</v>
      </c>
      <c r="C178" s="58">
        <v>0</v>
      </c>
      <c r="D178" s="58">
        <v>0</v>
      </c>
      <c r="E178" s="58">
        <v>0</v>
      </c>
      <c r="F178" s="58">
        <v>733</v>
      </c>
    </row>
    <row r="179" spans="1:6" x14ac:dyDescent="0.25">
      <c r="A179" s="58" t="s">
        <v>3</v>
      </c>
      <c r="B179" s="58" t="s">
        <v>245</v>
      </c>
      <c r="C179" s="58">
        <v>0</v>
      </c>
      <c r="D179" s="58">
        <v>0</v>
      </c>
      <c r="E179" s="58">
        <v>1</v>
      </c>
      <c r="F179" s="58">
        <v>764</v>
      </c>
    </row>
    <row r="180" spans="1:6" x14ac:dyDescent="0.25">
      <c r="A180" s="58" t="s">
        <v>3</v>
      </c>
      <c r="B180" s="58" t="s">
        <v>245</v>
      </c>
      <c r="C180" s="58">
        <v>0</v>
      </c>
      <c r="D180" s="58">
        <v>1</v>
      </c>
      <c r="E180" s="58">
        <v>0</v>
      </c>
      <c r="F180" s="58">
        <v>83</v>
      </c>
    </row>
    <row r="181" spans="1:6" x14ac:dyDescent="0.25">
      <c r="A181" s="58" t="s">
        <v>3</v>
      </c>
      <c r="B181" s="58" t="s">
        <v>245</v>
      </c>
      <c r="C181" s="58">
        <v>0</v>
      </c>
      <c r="D181" s="58">
        <v>1</v>
      </c>
      <c r="E181" s="58">
        <v>1</v>
      </c>
      <c r="F181" s="58">
        <v>325</v>
      </c>
    </row>
    <row r="182" spans="1:6" x14ac:dyDescent="0.25">
      <c r="A182" s="58" t="s">
        <v>3</v>
      </c>
      <c r="B182" s="58" t="s">
        <v>245</v>
      </c>
      <c r="C182" s="58">
        <v>1</v>
      </c>
      <c r="D182" s="58">
        <v>0</v>
      </c>
      <c r="E182" s="58">
        <v>0</v>
      </c>
      <c r="F182" s="58">
        <v>79</v>
      </c>
    </row>
    <row r="183" spans="1:6" x14ac:dyDescent="0.25">
      <c r="A183" s="58" t="s">
        <v>3</v>
      </c>
      <c r="B183" s="58" t="s">
        <v>245</v>
      </c>
      <c r="C183" s="58">
        <v>1</v>
      </c>
      <c r="D183" s="58">
        <v>0</v>
      </c>
      <c r="E183" s="58">
        <v>1</v>
      </c>
      <c r="F183" s="58">
        <v>1552</v>
      </c>
    </row>
    <row r="184" spans="1:6" x14ac:dyDescent="0.25">
      <c r="A184" s="58" t="s">
        <v>3</v>
      </c>
      <c r="B184" s="58" t="s">
        <v>245</v>
      </c>
      <c r="C184" s="58">
        <v>1</v>
      </c>
      <c r="D184" s="58">
        <v>1</v>
      </c>
      <c r="E184" s="58">
        <v>0</v>
      </c>
      <c r="F184" s="58">
        <v>47</v>
      </c>
    </row>
    <row r="185" spans="1:6" x14ac:dyDescent="0.25">
      <c r="A185" s="58" t="s">
        <v>3</v>
      </c>
      <c r="B185" s="58" t="s">
        <v>245</v>
      </c>
      <c r="C185" s="58">
        <v>1</v>
      </c>
      <c r="D185" s="58">
        <v>1</v>
      </c>
      <c r="E185" s="58">
        <v>1</v>
      </c>
      <c r="F185" s="58">
        <v>1255</v>
      </c>
    </row>
    <row r="186" spans="1:6" x14ac:dyDescent="0.25">
      <c r="A186" s="58" t="s">
        <v>3</v>
      </c>
      <c r="B186" s="58" t="s">
        <v>185</v>
      </c>
      <c r="C186" s="58">
        <v>0</v>
      </c>
      <c r="D186" s="58">
        <v>0</v>
      </c>
      <c r="E186" s="58">
        <v>0</v>
      </c>
      <c r="F186" s="58">
        <v>1992</v>
      </c>
    </row>
    <row r="187" spans="1:6" x14ac:dyDescent="0.25">
      <c r="A187" s="58" t="s">
        <v>3</v>
      </c>
      <c r="B187" s="58" t="s">
        <v>185</v>
      </c>
      <c r="C187" s="58">
        <v>0</v>
      </c>
      <c r="D187" s="58">
        <v>0</v>
      </c>
      <c r="E187" s="58">
        <v>1</v>
      </c>
      <c r="F187" s="58">
        <v>1953</v>
      </c>
    </row>
    <row r="188" spans="1:6" x14ac:dyDescent="0.25">
      <c r="A188" s="58" t="s">
        <v>3</v>
      </c>
      <c r="B188" s="58" t="s">
        <v>185</v>
      </c>
      <c r="C188" s="58">
        <v>0</v>
      </c>
      <c r="D188" s="58">
        <v>1</v>
      </c>
      <c r="E188" s="58">
        <v>0</v>
      </c>
      <c r="F188" s="58">
        <v>204</v>
      </c>
    </row>
    <row r="189" spans="1:6" x14ac:dyDescent="0.25">
      <c r="A189" s="58" t="s">
        <v>3</v>
      </c>
      <c r="B189" s="58" t="s">
        <v>185</v>
      </c>
      <c r="C189" s="58">
        <v>0</v>
      </c>
      <c r="D189" s="58">
        <v>1</v>
      </c>
      <c r="E189" s="58">
        <v>1</v>
      </c>
      <c r="F189" s="58">
        <v>767</v>
      </c>
    </row>
    <row r="190" spans="1:6" x14ac:dyDescent="0.25">
      <c r="A190" s="58" t="s">
        <v>3</v>
      </c>
      <c r="B190" s="58" t="s">
        <v>185</v>
      </c>
      <c r="C190" s="58">
        <v>1</v>
      </c>
      <c r="D190" s="58">
        <v>0</v>
      </c>
      <c r="E190" s="58">
        <v>0</v>
      </c>
      <c r="F190" s="58">
        <v>206</v>
      </c>
    </row>
    <row r="191" spans="1:6" x14ac:dyDescent="0.25">
      <c r="A191" s="58" t="s">
        <v>3</v>
      </c>
      <c r="B191" s="58" t="s">
        <v>185</v>
      </c>
      <c r="C191" s="58">
        <v>1</v>
      </c>
      <c r="D191" s="58">
        <v>0</v>
      </c>
      <c r="E191" s="58">
        <v>1</v>
      </c>
      <c r="F191" s="58">
        <v>5248</v>
      </c>
    </row>
    <row r="192" spans="1:6" x14ac:dyDescent="0.25">
      <c r="A192" s="58" t="s">
        <v>3</v>
      </c>
      <c r="B192" s="58" t="s">
        <v>185</v>
      </c>
      <c r="C192" s="58">
        <v>1</v>
      </c>
      <c r="D192" s="58">
        <v>1</v>
      </c>
      <c r="E192" s="58">
        <v>0</v>
      </c>
      <c r="F192" s="58">
        <v>129</v>
      </c>
    </row>
    <row r="193" spans="1:6" x14ac:dyDescent="0.25">
      <c r="A193" s="58" t="s">
        <v>3</v>
      </c>
      <c r="B193" s="58" t="s">
        <v>185</v>
      </c>
      <c r="C193" s="58">
        <v>1</v>
      </c>
      <c r="D193" s="58">
        <v>1</v>
      </c>
      <c r="E193" s="58">
        <v>1</v>
      </c>
      <c r="F193" s="58">
        <v>3931</v>
      </c>
    </row>
    <row r="194" spans="1:6" x14ac:dyDescent="0.25">
      <c r="A194" s="58" t="s">
        <v>3</v>
      </c>
      <c r="B194" s="58" t="s">
        <v>173</v>
      </c>
      <c r="C194" s="58">
        <v>0</v>
      </c>
      <c r="D194" s="58">
        <v>0</v>
      </c>
      <c r="E194" s="58">
        <v>0</v>
      </c>
      <c r="F194" s="58">
        <v>1398</v>
      </c>
    </row>
    <row r="195" spans="1:6" x14ac:dyDescent="0.25">
      <c r="A195" s="58" t="s">
        <v>3</v>
      </c>
      <c r="B195" s="58" t="s">
        <v>173</v>
      </c>
      <c r="C195" s="58">
        <v>0</v>
      </c>
      <c r="D195" s="58">
        <v>0</v>
      </c>
      <c r="E195" s="58">
        <v>1</v>
      </c>
      <c r="F195" s="58">
        <v>1606</v>
      </c>
    </row>
    <row r="196" spans="1:6" x14ac:dyDescent="0.25">
      <c r="A196" s="58" t="s">
        <v>3</v>
      </c>
      <c r="B196" s="58" t="s">
        <v>173</v>
      </c>
      <c r="C196" s="58">
        <v>0</v>
      </c>
      <c r="D196" s="58">
        <v>1</v>
      </c>
      <c r="E196" s="58">
        <v>0</v>
      </c>
      <c r="F196" s="58">
        <v>155</v>
      </c>
    </row>
    <row r="197" spans="1:6" x14ac:dyDescent="0.25">
      <c r="A197" s="58" t="s">
        <v>3</v>
      </c>
      <c r="B197" s="58" t="s">
        <v>173</v>
      </c>
      <c r="C197" s="58">
        <v>0</v>
      </c>
      <c r="D197" s="58">
        <v>1</v>
      </c>
      <c r="E197" s="58">
        <v>1</v>
      </c>
      <c r="F197" s="58">
        <v>547</v>
      </c>
    </row>
    <row r="198" spans="1:6" x14ac:dyDescent="0.25">
      <c r="A198" s="58" t="s">
        <v>3</v>
      </c>
      <c r="B198" s="58" t="s">
        <v>173</v>
      </c>
      <c r="C198" s="58">
        <v>1</v>
      </c>
      <c r="D198" s="58">
        <v>0</v>
      </c>
      <c r="E198" s="58">
        <v>0</v>
      </c>
      <c r="F198" s="58">
        <v>203</v>
      </c>
    </row>
    <row r="199" spans="1:6" x14ac:dyDescent="0.25">
      <c r="A199" s="58" t="s">
        <v>3</v>
      </c>
      <c r="B199" s="58" t="s">
        <v>173</v>
      </c>
      <c r="C199" s="58">
        <v>1</v>
      </c>
      <c r="D199" s="58">
        <v>0</v>
      </c>
      <c r="E199" s="58">
        <v>1</v>
      </c>
      <c r="F199" s="58">
        <v>3707</v>
      </c>
    </row>
    <row r="200" spans="1:6" x14ac:dyDescent="0.25">
      <c r="A200" s="58" t="s">
        <v>3</v>
      </c>
      <c r="B200" s="58" t="s">
        <v>173</v>
      </c>
      <c r="C200" s="58">
        <v>1</v>
      </c>
      <c r="D200" s="58">
        <v>1</v>
      </c>
      <c r="E200" s="58">
        <v>0</v>
      </c>
      <c r="F200" s="58">
        <v>125</v>
      </c>
    </row>
    <row r="201" spans="1:6" x14ac:dyDescent="0.25">
      <c r="A201" s="58" t="s">
        <v>3</v>
      </c>
      <c r="B201" s="58" t="s">
        <v>173</v>
      </c>
      <c r="C201" s="58">
        <v>1</v>
      </c>
      <c r="D201" s="58">
        <v>1</v>
      </c>
      <c r="E201" s="58">
        <v>1</v>
      </c>
      <c r="F201" s="58">
        <v>2734</v>
      </c>
    </row>
    <row r="202" spans="1:6" x14ac:dyDescent="0.25">
      <c r="A202" s="58" t="s">
        <v>3</v>
      </c>
      <c r="B202" s="58" t="s">
        <v>174</v>
      </c>
      <c r="C202" s="58">
        <v>0</v>
      </c>
      <c r="D202" s="58">
        <v>0</v>
      </c>
      <c r="E202" s="58">
        <v>0</v>
      </c>
      <c r="F202" s="58">
        <v>2236</v>
      </c>
    </row>
    <row r="203" spans="1:6" x14ac:dyDescent="0.25">
      <c r="A203" s="58" t="s">
        <v>3</v>
      </c>
      <c r="B203" s="58" t="s">
        <v>174</v>
      </c>
      <c r="C203" s="58">
        <v>0</v>
      </c>
      <c r="D203" s="58">
        <v>0</v>
      </c>
      <c r="E203" s="58">
        <v>1</v>
      </c>
      <c r="F203" s="58">
        <v>2628</v>
      </c>
    </row>
    <row r="204" spans="1:6" x14ac:dyDescent="0.25">
      <c r="A204" s="58" t="s">
        <v>3</v>
      </c>
      <c r="B204" s="58" t="s">
        <v>174</v>
      </c>
      <c r="C204" s="58">
        <v>0</v>
      </c>
      <c r="D204" s="58">
        <v>1</v>
      </c>
      <c r="E204" s="58">
        <v>0</v>
      </c>
      <c r="F204" s="58">
        <v>311</v>
      </c>
    </row>
    <row r="205" spans="1:6" x14ac:dyDescent="0.25">
      <c r="A205" s="58" t="s">
        <v>3</v>
      </c>
      <c r="B205" s="58" t="s">
        <v>174</v>
      </c>
      <c r="C205" s="58">
        <v>0</v>
      </c>
      <c r="D205" s="58">
        <v>1</v>
      </c>
      <c r="E205" s="58">
        <v>1</v>
      </c>
      <c r="F205" s="58">
        <v>930</v>
      </c>
    </row>
    <row r="206" spans="1:6" x14ac:dyDescent="0.25">
      <c r="A206" s="58" t="s">
        <v>3</v>
      </c>
      <c r="B206" s="58" t="s">
        <v>174</v>
      </c>
      <c r="C206" s="58">
        <v>1</v>
      </c>
      <c r="D206" s="58">
        <v>0</v>
      </c>
      <c r="E206" s="58">
        <v>0</v>
      </c>
      <c r="F206" s="58">
        <v>294</v>
      </c>
    </row>
    <row r="207" spans="1:6" x14ac:dyDescent="0.25">
      <c r="A207" s="58" t="s">
        <v>3</v>
      </c>
      <c r="B207" s="58" t="s">
        <v>174</v>
      </c>
      <c r="C207" s="58">
        <v>1</v>
      </c>
      <c r="D207" s="58">
        <v>0</v>
      </c>
      <c r="E207" s="58">
        <v>1</v>
      </c>
      <c r="F207" s="58">
        <v>6076</v>
      </c>
    </row>
    <row r="208" spans="1:6" x14ac:dyDescent="0.25">
      <c r="A208" s="58" t="s">
        <v>3</v>
      </c>
      <c r="B208" s="58" t="s">
        <v>174</v>
      </c>
      <c r="C208" s="58">
        <v>1</v>
      </c>
      <c r="D208" s="58">
        <v>1</v>
      </c>
      <c r="E208" s="58">
        <v>0</v>
      </c>
      <c r="F208" s="58">
        <v>258</v>
      </c>
    </row>
    <row r="209" spans="1:6" x14ac:dyDescent="0.25">
      <c r="A209" s="58" t="s">
        <v>3</v>
      </c>
      <c r="B209" s="58" t="s">
        <v>174</v>
      </c>
      <c r="C209" s="58">
        <v>1</v>
      </c>
      <c r="D209" s="58">
        <v>1</v>
      </c>
      <c r="E209" s="58">
        <v>1</v>
      </c>
      <c r="F209" s="58">
        <v>4148</v>
      </c>
    </row>
    <row r="210" spans="1:6" x14ac:dyDescent="0.25">
      <c r="A210" s="58" t="s">
        <v>3</v>
      </c>
      <c r="B210" s="58" t="s">
        <v>181</v>
      </c>
      <c r="C210" s="58">
        <v>0</v>
      </c>
      <c r="D210" s="58">
        <v>0</v>
      </c>
      <c r="E210" s="58">
        <v>0</v>
      </c>
      <c r="F210" s="58">
        <v>548</v>
      </c>
    </row>
    <row r="211" spans="1:6" x14ac:dyDescent="0.25">
      <c r="A211" s="58" t="s">
        <v>3</v>
      </c>
      <c r="B211" s="58" t="s">
        <v>181</v>
      </c>
      <c r="C211" s="58">
        <v>0</v>
      </c>
      <c r="D211" s="58">
        <v>0</v>
      </c>
      <c r="E211" s="58">
        <v>1</v>
      </c>
      <c r="F211" s="58">
        <v>458</v>
      </c>
    </row>
    <row r="212" spans="1:6" x14ac:dyDescent="0.25">
      <c r="A212" s="58" t="s">
        <v>3</v>
      </c>
      <c r="B212" s="58" t="s">
        <v>181</v>
      </c>
      <c r="C212" s="58">
        <v>0</v>
      </c>
      <c r="D212" s="58">
        <v>1</v>
      </c>
      <c r="E212" s="58">
        <v>0</v>
      </c>
      <c r="F212" s="58">
        <v>106</v>
      </c>
    </row>
    <row r="213" spans="1:6" x14ac:dyDescent="0.25">
      <c r="A213" s="58" t="s">
        <v>3</v>
      </c>
      <c r="B213" s="58" t="s">
        <v>181</v>
      </c>
      <c r="C213" s="58">
        <v>0</v>
      </c>
      <c r="D213" s="58">
        <v>1</v>
      </c>
      <c r="E213" s="58">
        <v>1</v>
      </c>
      <c r="F213" s="58">
        <v>251</v>
      </c>
    </row>
    <row r="214" spans="1:6" x14ac:dyDescent="0.25">
      <c r="A214" s="58" t="s">
        <v>3</v>
      </c>
      <c r="B214" s="58" t="s">
        <v>181</v>
      </c>
      <c r="C214" s="58">
        <v>1</v>
      </c>
      <c r="D214" s="58">
        <v>0</v>
      </c>
      <c r="E214" s="58">
        <v>0</v>
      </c>
      <c r="F214" s="58">
        <v>73</v>
      </c>
    </row>
    <row r="215" spans="1:6" x14ac:dyDescent="0.25">
      <c r="A215" s="58" t="s">
        <v>3</v>
      </c>
      <c r="B215" s="58" t="s">
        <v>181</v>
      </c>
      <c r="C215" s="58">
        <v>1</v>
      </c>
      <c r="D215" s="58">
        <v>0</v>
      </c>
      <c r="E215" s="58">
        <v>1</v>
      </c>
      <c r="F215" s="58">
        <v>949</v>
      </c>
    </row>
    <row r="216" spans="1:6" x14ac:dyDescent="0.25">
      <c r="A216" s="58" t="s">
        <v>3</v>
      </c>
      <c r="B216" s="58" t="s">
        <v>181</v>
      </c>
      <c r="C216" s="58">
        <v>1</v>
      </c>
      <c r="D216" s="58">
        <v>1</v>
      </c>
      <c r="E216" s="58">
        <v>0</v>
      </c>
      <c r="F216" s="58">
        <v>82</v>
      </c>
    </row>
    <row r="217" spans="1:6" x14ac:dyDescent="0.25">
      <c r="A217" s="58" t="s">
        <v>3</v>
      </c>
      <c r="B217" s="58" t="s">
        <v>181</v>
      </c>
      <c r="C217" s="58">
        <v>1</v>
      </c>
      <c r="D217" s="58">
        <v>1</v>
      </c>
      <c r="E217" s="58">
        <v>1</v>
      </c>
      <c r="F217" s="58">
        <v>910</v>
      </c>
    </row>
    <row r="218" spans="1:6" x14ac:dyDescent="0.25">
      <c r="A218" s="58" t="s">
        <v>3</v>
      </c>
      <c r="B218" s="58" t="s">
        <v>215</v>
      </c>
      <c r="C218" s="58">
        <v>0</v>
      </c>
      <c r="D218" s="58">
        <v>0</v>
      </c>
      <c r="E218" s="58">
        <v>0</v>
      </c>
      <c r="F218" s="58">
        <v>658</v>
      </c>
    </row>
    <row r="219" spans="1:6" x14ac:dyDescent="0.25">
      <c r="A219" s="58" t="s">
        <v>3</v>
      </c>
      <c r="B219" s="58" t="s">
        <v>215</v>
      </c>
      <c r="C219" s="58">
        <v>0</v>
      </c>
      <c r="D219" s="58">
        <v>0</v>
      </c>
      <c r="E219" s="58">
        <v>1</v>
      </c>
      <c r="F219" s="58">
        <v>503</v>
      </c>
    </row>
    <row r="220" spans="1:6" x14ac:dyDescent="0.25">
      <c r="A220" s="58" t="s">
        <v>3</v>
      </c>
      <c r="B220" s="58" t="s">
        <v>215</v>
      </c>
      <c r="C220" s="58">
        <v>0</v>
      </c>
      <c r="D220" s="58">
        <v>1</v>
      </c>
      <c r="E220" s="58">
        <v>0</v>
      </c>
      <c r="F220" s="58">
        <v>77</v>
      </c>
    </row>
    <row r="221" spans="1:6" x14ac:dyDescent="0.25">
      <c r="A221" s="58" t="s">
        <v>3</v>
      </c>
      <c r="B221" s="58" t="s">
        <v>215</v>
      </c>
      <c r="C221" s="58">
        <v>0</v>
      </c>
      <c r="D221" s="58">
        <v>1</v>
      </c>
      <c r="E221" s="58">
        <v>1</v>
      </c>
      <c r="F221" s="58">
        <v>158</v>
      </c>
    </row>
    <row r="222" spans="1:6" x14ac:dyDescent="0.25">
      <c r="A222" s="58" t="s">
        <v>3</v>
      </c>
      <c r="B222" s="58" t="s">
        <v>215</v>
      </c>
      <c r="C222" s="58">
        <v>1</v>
      </c>
      <c r="D222" s="58">
        <v>0</v>
      </c>
      <c r="E222" s="58">
        <v>0</v>
      </c>
      <c r="F222" s="58">
        <v>185</v>
      </c>
    </row>
    <row r="223" spans="1:6" x14ac:dyDescent="0.25">
      <c r="A223" s="58" t="s">
        <v>3</v>
      </c>
      <c r="B223" s="58" t="s">
        <v>215</v>
      </c>
      <c r="C223" s="58">
        <v>1</v>
      </c>
      <c r="D223" s="58">
        <v>0</v>
      </c>
      <c r="E223" s="58">
        <v>1</v>
      </c>
      <c r="F223" s="58">
        <v>1748</v>
      </c>
    </row>
    <row r="224" spans="1:6" x14ac:dyDescent="0.25">
      <c r="A224" s="58" t="s">
        <v>3</v>
      </c>
      <c r="B224" s="58" t="s">
        <v>215</v>
      </c>
      <c r="C224" s="58">
        <v>1</v>
      </c>
      <c r="D224" s="58">
        <v>1</v>
      </c>
      <c r="E224" s="58">
        <v>0</v>
      </c>
      <c r="F224" s="58">
        <v>93</v>
      </c>
    </row>
    <row r="225" spans="1:6" x14ac:dyDescent="0.25">
      <c r="A225" s="58" t="s">
        <v>3</v>
      </c>
      <c r="B225" s="58" t="s">
        <v>215</v>
      </c>
      <c r="C225" s="58">
        <v>1</v>
      </c>
      <c r="D225" s="58">
        <v>1</v>
      </c>
      <c r="E225" s="58">
        <v>1</v>
      </c>
      <c r="F225" s="58">
        <v>1310</v>
      </c>
    </row>
    <row r="226" spans="1:6" x14ac:dyDescent="0.25">
      <c r="A226" s="58" t="s">
        <v>3</v>
      </c>
      <c r="B226" s="58" t="s">
        <v>221</v>
      </c>
      <c r="C226" s="58">
        <v>0</v>
      </c>
      <c r="D226" s="58">
        <v>0</v>
      </c>
      <c r="E226" s="58">
        <v>0</v>
      </c>
      <c r="F226" s="58">
        <v>1365</v>
      </c>
    </row>
    <row r="227" spans="1:6" x14ac:dyDescent="0.25">
      <c r="A227" s="58" t="s">
        <v>3</v>
      </c>
      <c r="B227" s="58" t="s">
        <v>221</v>
      </c>
      <c r="C227" s="58">
        <v>0</v>
      </c>
      <c r="D227" s="58">
        <v>0</v>
      </c>
      <c r="E227" s="58">
        <v>1</v>
      </c>
      <c r="F227" s="58">
        <v>1544</v>
      </c>
    </row>
    <row r="228" spans="1:6" x14ac:dyDescent="0.25">
      <c r="A228" s="58" t="s">
        <v>3</v>
      </c>
      <c r="B228" s="58" t="s">
        <v>221</v>
      </c>
      <c r="C228" s="58">
        <v>0</v>
      </c>
      <c r="D228" s="58">
        <v>1</v>
      </c>
      <c r="E228" s="58">
        <v>0</v>
      </c>
      <c r="F228" s="58">
        <v>157</v>
      </c>
    </row>
    <row r="229" spans="1:6" x14ac:dyDescent="0.25">
      <c r="A229" s="58" t="s">
        <v>3</v>
      </c>
      <c r="B229" s="58" t="s">
        <v>221</v>
      </c>
      <c r="C229" s="58">
        <v>0</v>
      </c>
      <c r="D229" s="58">
        <v>1</v>
      </c>
      <c r="E229" s="58">
        <v>1</v>
      </c>
      <c r="F229" s="58">
        <v>520</v>
      </c>
    </row>
    <row r="230" spans="1:6" x14ac:dyDescent="0.25">
      <c r="A230" s="58" t="s">
        <v>3</v>
      </c>
      <c r="B230" s="58" t="s">
        <v>221</v>
      </c>
      <c r="C230" s="58">
        <v>1</v>
      </c>
      <c r="D230" s="58">
        <v>0</v>
      </c>
      <c r="E230" s="58">
        <v>0</v>
      </c>
      <c r="F230" s="58">
        <v>226</v>
      </c>
    </row>
    <row r="231" spans="1:6" x14ac:dyDescent="0.25">
      <c r="A231" s="58" t="s">
        <v>3</v>
      </c>
      <c r="B231" s="58" t="s">
        <v>221</v>
      </c>
      <c r="C231" s="58">
        <v>1</v>
      </c>
      <c r="D231" s="58">
        <v>0</v>
      </c>
      <c r="E231" s="58">
        <v>1</v>
      </c>
      <c r="F231" s="58">
        <v>2874</v>
      </c>
    </row>
    <row r="232" spans="1:6" x14ac:dyDescent="0.25">
      <c r="A232" s="58" t="s">
        <v>3</v>
      </c>
      <c r="B232" s="58" t="s">
        <v>221</v>
      </c>
      <c r="C232" s="58">
        <v>1</v>
      </c>
      <c r="D232" s="58">
        <v>1</v>
      </c>
      <c r="E232" s="58">
        <v>0</v>
      </c>
      <c r="F232" s="58">
        <v>144</v>
      </c>
    </row>
    <row r="233" spans="1:6" x14ac:dyDescent="0.25">
      <c r="A233" s="58" t="s">
        <v>3</v>
      </c>
      <c r="B233" s="58" t="s">
        <v>221</v>
      </c>
      <c r="C233" s="58">
        <v>1</v>
      </c>
      <c r="D233" s="58">
        <v>1</v>
      </c>
      <c r="E233" s="58">
        <v>1</v>
      </c>
      <c r="F233" s="58">
        <v>1912</v>
      </c>
    </row>
    <row r="234" spans="1:6" x14ac:dyDescent="0.25">
      <c r="A234" s="58" t="s">
        <v>3</v>
      </c>
      <c r="B234" s="58" t="s">
        <v>183</v>
      </c>
      <c r="C234" s="58">
        <v>0</v>
      </c>
      <c r="D234" s="58">
        <v>0</v>
      </c>
      <c r="E234" s="58">
        <v>0</v>
      </c>
      <c r="F234" s="58">
        <v>869</v>
      </c>
    </row>
    <row r="235" spans="1:6" x14ac:dyDescent="0.25">
      <c r="A235" s="58" t="s">
        <v>3</v>
      </c>
      <c r="B235" s="58" t="s">
        <v>183</v>
      </c>
      <c r="C235" s="58">
        <v>0</v>
      </c>
      <c r="D235" s="58">
        <v>0</v>
      </c>
      <c r="E235" s="58">
        <v>1</v>
      </c>
      <c r="F235" s="58">
        <v>1015</v>
      </c>
    </row>
    <row r="236" spans="1:6" x14ac:dyDescent="0.25">
      <c r="A236" s="58" t="s">
        <v>3</v>
      </c>
      <c r="B236" s="58" t="s">
        <v>183</v>
      </c>
      <c r="C236" s="58">
        <v>0</v>
      </c>
      <c r="D236" s="58">
        <v>1</v>
      </c>
      <c r="E236" s="58">
        <v>0</v>
      </c>
      <c r="F236" s="58">
        <v>95</v>
      </c>
    </row>
    <row r="237" spans="1:6" x14ac:dyDescent="0.25">
      <c r="A237" s="58" t="s">
        <v>3</v>
      </c>
      <c r="B237" s="58" t="s">
        <v>183</v>
      </c>
      <c r="C237" s="58">
        <v>0</v>
      </c>
      <c r="D237" s="58">
        <v>1</v>
      </c>
      <c r="E237" s="58">
        <v>1</v>
      </c>
      <c r="F237" s="58">
        <v>241</v>
      </c>
    </row>
    <row r="238" spans="1:6" x14ac:dyDescent="0.25">
      <c r="A238" s="58" t="s">
        <v>3</v>
      </c>
      <c r="B238" s="58" t="s">
        <v>183</v>
      </c>
      <c r="C238" s="58">
        <v>1</v>
      </c>
      <c r="D238" s="58">
        <v>0</v>
      </c>
      <c r="E238" s="58">
        <v>0</v>
      </c>
      <c r="F238" s="58">
        <v>158</v>
      </c>
    </row>
    <row r="239" spans="1:6" x14ac:dyDescent="0.25">
      <c r="A239" s="58" t="s">
        <v>3</v>
      </c>
      <c r="B239" s="58" t="s">
        <v>183</v>
      </c>
      <c r="C239" s="58">
        <v>1</v>
      </c>
      <c r="D239" s="58">
        <v>0</v>
      </c>
      <c r="E239" s="58">
        <v>1</v>
      </c>
      <c r="F239" s="58">
        <v>2047</v>
      </c>
    </row>
    <row r="240" spans="1:6" x14ac:dyDescent="0.25">
      <c r="A240" s="58" t="s">
        <v>3</v>
      </c>
      <c r="B240" s="58" t="s">
        <v>183</v>
      </c>
      <c r="C240" s="58">
        <v>1</v>
      </c>
      <c r="D240" s="58">
        <v>1</v>
      </c>
      <c r="E240" s="58">
        <v>0</v>
      </c>
      <c r="F240" s="58">
        <v>90</v>
      </c>
    </row>
    <row r="241" spans="1:6" x14ac:dyDescent="0.25">
      <c r="A241" s="58" t="s">
        <v>3</v>
      </c>
      <c r="B241" s="58" t="s">
        <v>183</v>
      </c>
      <c r="C241" s="58">
        <v>1</v>
      </c>
      <c r="D241" s="58">
        <v>1</v>
      </c>
      <c r="E241" s="58">
        <v>1</v>
      </c>
      <c r="F241" s="58">
        <v>1506</v>
      </c>
    </row>
    <row r="242" spans="1:6" x14ac:dyDescent="0.25">
      <c r="A242" s="58" t="s">
        <v>3</v>
      </c>
      <c r="B242" s="58" t="s">
        <v>179</v>
      </c>
      <c r="C242" s="58">
        <v>0</v>
      </c>
      <c r="D242" s="58">
        <v>0</v>
      </c>
      <c r="E242" s="58">
        <v>0</v>
      </c>
      <c r="F242" s="58">
        <v>720</v>
      </c>
    </row>
    <row r="243" spans="1:6" x14ac:dyDescent="0.25">
      <c r="A243" s="58" t="s">
        <v>3</v>
      </c>
      <c r="B243" s="58" t="s">
        <v>179</v>
      </c>
      <c r="C243" s="58">
        <v>0</v>
      </c>
      <c r="D243" s="58">
        <v>0</v>
      </c>
      <c r="E243" s="58">
        <v>1</v>
      </c>
      <c r="F243" s="58">
        <v>750</v>
      </c>
    </row>
    <row r="244" spans="1:6" x14ac:dyDescent="0.25">
      <c r="A244" s="58" t="s">
        <v>3</v>
      </c>
      <c r="B244" s="58" t="s">
        <v>179</v>
      </c>
      <c r="C244" s="58">
        <v>0</v>
      </c>
      <c r="D244" s="58">
        <v>1</v>
      </c>
      <c r="E244" s="58">
        <v>0</v>
      </c>
      <c r="F244" s="58">
        <v>76</v>
      </c>
    </row>
    <row r="245" spans="1:6" x14ac:dyDescent="0.25">
      <c r="A245" s="58" t="s">
        <v>3</v>
      </c>
      <c r="B245" s="58" t="s">
        <v>179</v>
      </c>
      <c r="C245" s="58">
        <v>0</v>
      </c>
      <c r="D245" s="58">
        <v>1</v>
      </c>
      <c r="E245" s="58">
        <v>1</v>
      </c>
      <c r="F245" s="58">
        <v>254</v>
      </c>
    </row>
    <row r="246" spans="1:6" x14ac:dyDescent="0.25">
      <c r="A246" s="58" t="s">
        <v>3</v>
      </c>
      <c r="B246" s="58" t="s">
        <v>179</v>
      </c>
      <c r="C246" s="58">
        <v>1</v>
      </c>
      <c r="D246" s="58">
        <v>0</v>
      </c>
      <c r="E246" s="58">
        <v>0</v>
      </c>
      <c r="F246" s="58">
        <v>97</v>
      </c>
    </row>
    <row r="247" spans="1:6" x14ac:dyDescent="0.25">
      <c r="A247" s="58" t="s">
        <v>3</v>
      </c>
      <c r="B247" s="58" t="s">
        <v>179</v>
      </c>
      <c r="C247" s="58">
        <v>1</v>
      </c>
      <c r="D247" s="58">
        <v>0</v>
      </c>
      <c r="E247" s="58">
        <v>1</v>
      </c>
      <c r="F247" s="58">
        <v>1938</v>
      </c>
    </row>
    <row r="248" spans="1:6" x14ac:dyDescent="0.25">
      <c r="A248" s="58" t="s">
        <v>3</v>
      </c>
      <c r="B248" s="58" t="s">
        <v>179</v>
      </c>
      <c r="C248" s="58">
        <v>1</v>
      </c>
      <c r="D248" s="58">
        <v>1</v>
      </c>
      <c r="E248" s="58">
        <v>0</v>
      </c>
      <c r="F248" s="58">
        <v>62</v>
      </c>
    </row>
    <row r="249" spans="1:6" x14ac:dyDescent="0.25">
      <c r="A249" s="58" t="s">
        <v>3</v>
      </c>
      <c r="B249" s="58" t="s">
        <v>179</v>
      </c>
      <c r="C249" s="58">
        <v>1</v>
      </c>
      <c r="D249" s="58">
        <v>1</v>
      </c>
      <c r="E249" s="58">
        <v>1</v>
      </c>
      <c r="F249" s="58">
        <v>1256</v>
      </c>
    </row>
    <row r="250" spans="1:6" x14ac:dyDescent="0.25">
      <c r="A250" s="58" t="s">
        <v>3</v>
      </c>
      <c r="B250" s="58" t="s">
        <v>220</v>
      </c>
      <c r="C250" s="58">
        <v>0</v>
      </c>
      <c r="D250" s="58">
        <v>0</v>
      </c>
      <c r="E250" s="58">
        <v>0</v>
      </c>
      <c r="F250" s="58">
        <v>1059</v>
      </c>
    </row>
    <row r="251" spans="1:6" x14ac:dyDescent="0.25">
      <c r="A251" s="58" t="s">
        <v>3</v>
      </c>
      <c r="B251" s="58" t="s">
        <v>220</v>
      </c>
      <c r="C251" s="58">
        <v>0</v>
      </c>
      <c r="D251" s="58">
        <v>0</v>
      </c>
      <c r="E251" s="58">
        <v>1</v>
      </c>
      <c r="F251" s="58">
        <v>1179</v>
      </c>
    </row>
    <row r="252" spans="1:6" x14ac:dyDescent="0.25">
      <c r="A252" s="58" t="s">
        <v>3</v>
      </c>
      <c r="B252" s="58" t="s">
        <v>220</v>
      </c>
      <c r="C252" s="58">
        <v>0</v>
      </c>
      <c r="D252" s="58">
        <v>1</v>
      </c>
      <c r="E252" s="58">
        <v>0</v>
      </c>
      <c r="F252" s="58">
        <v>121</v>
      </c>
    </row>
    <row r="253" spans="1:6" x14ac:dyDescent="0.25">
      <c r="A253" s="58" t="s">
        <v>3</v>
      </c>
      <c r="B253" s="58" t="s">
        <v>220</v>
      </c>
      <c r="C253" s="58">
        <v>0</v>
      </c>
      <c r="D253" s="58">
        <v>1</v>
      </c>
      <c r="E253" s="58">
        <v>1</v>
      </c>
      <c r="F253" s="58">
        <v>398</v>
      </c>
    </row>
    <row r="254" spans="1:6" x14ac:dyDescent="0.25">
      <c r="A254" s="58" t="s">
        <v>3</v>
      </c>
      <c r="B254" s="58" t="s">
        <v>220</v>
      </c>
      <c r="C254" s="58">
        <v>1</v>
      </c>
      <c r="D254" s="58">
        <v>0</v>
      </c>
      <c r="E254" s="58">
        <v>0</v>
      </c>
      <c r="F254" s="58">
        <v>151</v>
      </c>
    </row>
    <row r="255" spans="1:6" x14ac:dyDescent="0.25">
      <c r="A255" s="58" t="s">
        <v>3</v>
      </c>
      <c r="B255" s="58" t="s">
        <v>220</v>
      </c>
      <c r="C255" s="58">
        <v>1</v>
      </c>
      <c r="D255" s="58">
        <v>0</v>
      </c>
      <c r="E255" s="58">
        <v>1</v>
      </c>
      <c r="F255" s="58">
        <v>2829</v>
      </c>
    </row>
    <row r="256" spans="1:6" x14ac:dyDescent="0.25">
      <c r="A256" s="58" t="s">
        <v>3</v>
      </c>
      <c r="B256" s="58" t="s">
        <v>220</v>
      </c>
      <c r="C256" s="58">
        <v>1</v>
      </c>
      <c r="D256" s="58">
        <v>1</v>
      </c>
      <c r="E256" s="58">
        <v>0</v>
      </c>
      <c r="F256" s="58">
        <v>93</v>
      </c>
    </row>
    <row r="257" spans="1:6" x14ac:dyDescent="0.25">
      <c r="A257" s="58" t="s">
        <v>3</v>
      </c>
      <c r="B257" s="58" t="s">
        <v>220</v>
      </c>
      <c r="C257" s="58">
        <v>1</v>
      </c>
      <c r="D257" s="58">
        <v>1</v>
      </c>
      <c r="E257" s="58">
        <v>1</v>
      </c>
      <c r="F257" s="58">
        <v>1948</v>
      </c>
    </row>
    <row r="258" spans="1:6" x14ac:dyDescent="0.25">
      <c r="A258" s="58" t="s">
        <v>3</v>
      </c>
      <c r="B258" s="58" t="s">
        <v>184</v>
      </c>
      <c r="C258" s="58">
        <v>0</v>
      </c>
      <c r="D258" s="58">
        <v>0</v>
      </c>
      <c r="E258" s="58">
        <v>0</v>
      </c>
      <c r="F258" s="58">
        <v>1099</v>
      </c>
    </row>
    <row r="259" spans="1:6" x14ac:dyDescent="0.25">
      <c r="A259" s="58" t="s">
        <v>3</v>
      </c>
      <c r="B259" s="58" t="s">
        <v>184</v>
      </c>
      <c r="C259" s="58">
        <v>0</v>
      </c>
      <c r="D259" s="58">
        <v>0</v>
      </c>
      <c r="E259" s="58">
        <v>1</v>
      </c>
      <c r="F259" s="58">
        <v>1343</v>
      </c>
    </row>
    <row r="260" spans="1:6" x14ac:dyDescent="0.25">
      <c r="A260" s="58" t="s">
        <v>3</v>
      </c>
      <c r="B260" s="58" t="s">
        <v>184</v>
      </c>
      <c r="C260" s="58">
        <v>0</v>
      </c>
      <c r="D260" s="58">
        <v>1</v>
      </c>
      <c r="E260" s="58">
        <v>0</v>
      </c>
      <c r="F260" s="58">
        <v>116</v>
      </c>
    </row>
    <row r="261" spans="1:6" x14ac:dyDescent="0.25">
      <c r="A261" s="58" t="s">
        <v>3</v>
      </c>
      <c r="B261" s="58" t="s">
        <v>184</v>
      </c>
      <c r="C261" s="58">
        <v>0</v>
      </c>
      <c r="D261" s="58">
        <v>1</v>
      </c>
      <c r="E261" s="58">
        <v>1</v>
      </c>
      <c r="F261" s="58">
        <v>446</v>
      </c>
    </row>
    <row r="262" spans="1:6" x14ac:dyDescent="0.25">
      <c r="A262" s="58" t="s">
        <v>3</v>
      </c>
      <c r="B262" s="58" t="s">
        <v>184</v>
      </c>
      <c r="C262" s="58">
        <v>1</v>
      </c>
      <c r="D262" s="58">
        <v>0</v>
      </c>
      <c r="E262" s="58">
        <v>0</v>
      </c>
      <c r="F262" s="58">
        <v>135</v>
      </c>
    </row>
    <row r="263" spans="1:6" x14ac:dyDescent="0.25">
      <c r="A263" s="58" t="s">
        <v>3</v>
      </c>
      <c r="B263" s="58" t="s">
        <v>184</v>
      </c>
      <c r="C263" s="58">
        <v>1</v>
      </c>
      <c r="D263" s="58">
        <v>0</v>
      </c>
      <c r="E263" s="58">
        <v>1</v>
      </c>
      <c r="F263" s="58">
        <v>2610</v>
      </c>
    </row>
    <row r="264" spans="1:6" x14ac:dyDescent="0.25">
      <c r="A264" s="58" t="s">
        <v>3</v>
      </c>
      <c r="B264" s="58" t="s">
        <v>184</v>
      </c>
      <c r="C264" s="58">
        <v>1</v>
      </c>
      <c r="D264" s="58">
        <v>1</v>
      </c>
      <c r="E264" s="58">
        <v>0</v>
      </c>
      <c r="F264" s="58">
        <v>107</v>
      </c>
    </row>
    <row r="265" spans="1:6" x14ac:dyDescent="0.25">
      <c r="A265" s="58" t="s">
        <v>3</v>
      </c>
      <c r="B265" s="58" t="s">
        <v>184</v>
      </c>
      <c r="C265" s="58">
        <v>1</v>
      </c>
      <c r="D265" s="58">
        <v>1</v>
      </c>
      <c r="E265" s="58">
        <v>1</v>
      </c>
      <c r="F265" s="58">
        <v>1743</v>
      </c>
    </row>
    <row r="266" spans="1:6" x14ac:dyDescent="0.25">
      <c r="A266" s="58" t="s">
        <v>3</v>
      </c>
      <c r="B266" s="58" t="s">
        <v>219</v>
      </c>
      <c r="C266" s="58">
        <v>0</v>
      </c>
      <c r="D266" s="58">
        <v>0</v>
      </c>
      <c r="E266" s="58">
        <v>0</v>
      </c>
      <c r="F266" s="58">
        <v>1060</v>
      </c>
    </row>
    <row r="267" spans="1:6" x14ac:dyDescent="0.25">
      <c r="A267" s="58" t="s">
        <v>3</v>
      </c>
      <c r="B267" s="58" t="s">
        <v>219</v>
      </c>
      <c r="C267" s="58">
        <v>0</v>
      </c>
      <c r="D267" s="58">
        <v>0</v>
      </c>
      <c r="E267" s="58">
        <v>1</v>
      </c>
      <c r="F267" s="58">
        <v>1322</v>
      </c>
    </row>
    <row r="268" spans="1:6" x14ac:dyDescent="0.25">
      <c r="A268" s="58" t="s">
        <v>3</v>
      </c>
      <c r="B268" s="58" t="s">
        <v>219</v>
      </c>
      <c r="C268" s="58">
        <v>0</v>
      </c>
      <c r="D268" s="58">
        <v>1</v>
      </c>
      <c r="E268" s="58">
        <v>0</v>
      </c>
      <c r="F268" s="58">
        <v>87</v>
      </c>
    </row>
    <row r="269" spans="1:6" x14ac:dyDescent="0.25">
      <c r="A269" s="58" t="s">
        <v>3</v>
      </c>
      <c r="B269" s="58" t="s">
        <v>219</v>
      </c>
      <c r="C269" s="58">
        <v>0</v>
      </c>
      <c r="D269" s="58">
        <v>1</v>
      </c>
      <c r="E269" s="58">
        <v>1</v>
      </c>
      <c r="F269" s="58">
        <v>525</v>
      </c>
    </row>
    <row r="270" spans="1:6" x14ac:dyDescent="0.25">
      <c r="A270" s="58" t="s">
        <v>3</v>
      </c>
      <c r="B270" s="58" t="s">
        <v>219</v>
      </c>
      <c r="C270" s="58">
        <v>1</v>
      </c>
      <c r="D270" s="58">
        <v>0</v>
      </c>
      <c r="E270" s="58">
        <v>0</v>
      </c>
      <c r="F270" s="58">
        <v>117</v>
      </c>
    </row>
    <row r="271" spans="1:6" x14ac:dyDescent="0.25">
      <c r="A271" s="58" t="s">
        <v>3</v>
      </c>
      <c r="B271" s="58" t="s">
        <v>219</v>
      </c>
      <c r="C271" s="58">
        <v>1</v>
      </c>
      <c r="D271" s="58">
        <v>0</v>
      </c>
      <c r="E271" s="58">
        <v>1</v>
      </c>
      <c r="F271" s="58">
        <v>2896</v>
      </c>
    </row>
    <row r="272" spans="1:6" x14ac:dyDescent="0.25">
      <c r="A272" s="58" t="s">
        <v>3</v>
      </c>
      <c r="B272" s="58" t="s">
        <v>219</v>
      </c>
      <c r="C272" s="58">
        <v>1</v>
      </c>
      <c r="D272" s="58">
        <v>1</v>
      </c>
      <c r="E272" s="58">
        <v>0</v>
      </c>
      <c r="F272" s="58">
        <v>87</v>
      </c>
    </row>
    <row r="273" spans="1:6" x14ac:dyDescent="0.25">
      <c r="A273" s="58" t="s">
        <v>3</v>
      </c>
      <c r="B273" s="58" t="s">
        <v>219</v>
      </c>
      <c r="C273" s="58">
        <v>1</v>
      </c>
      <c r="D273" s="58">
        <v>1</v>
      </c>
      <c r="E273" s="58">
        <v>1</v>
      </c>
      <c r="F273" s="58">
        <v>2074</v>
      </c>
    </row>
    <row r="274" spans="1:6" x14ac:dyDescent="0.25">
      <c r="A274" s="58" t="s">
        <v>3</v>
      </c>
      <c r="B274" s="58" t="s">
        <v>216</v>
      </c>
      <c r="C274" s="58">
        <v>0</v>
      </c>
      <c r="D274" s="58">
        <v>0</v>
      </c>
      <c r="E274" s="58">
        <v>0</v>
      </c>
      <c r="F274" s="58">
        <v>542</v>
      </c>
    </row>
    <row r="275" spans="1:6" x14ac:dyDescent="0.25">
      <c r="A275" s="58" t="s">
        <v>3</v>
      </c>
      <c r="B275" s="58" t="s">
        <v>216</v>
      </c>
      <c r="C275" s="58">
        <v>0</v>
      </c>
      <c r="D275" s="58">
        <v>0</v>
      </c>
      <c r="E275" s="58">
        <v>1</v>
      </c>
      <c r="F275" s="58">
        <v>801</v>
      </c>
    </row>
    <row r="276" spans="1:6" x14ac:dyDescent="0.25">
      <c r="A276" s="58" t="s">
        <v>3</v>
      </c>
      <c r="B276" s="58" t="s">
        <v>216</v>
      </c>
      <c r="C276" s="58">
        <v>0</v>
      </c>
      <c r="D276" s="58">
        <v>1</v>
      </c>
      <c r="E276" s="58">
        <v>0</v>
      </c>
      <c r="F276" s="58">
        <v>90</v>
      </c>
    </row>
    <row r="277" spans="1:6" x14ac:dyDescent="0.25">
      <c r="A277" s="58" t="s">
        <v>3</v>
      </c>
      <c r="B277" s="58" t="s">
        <v>216</v>
      </c>
      <c r="C277" s="58">
        <v>0</v>
      </c>
      <c r="D277" s="58">
        <v>1</v>
      </c>
      <c r="E277" s="58">
        <v>1</v>
      </c>
      <c r="F277" s="58">
        <v>280</v>
      </c>
    </row>
    <row r="278" spans="1:6" x14ac:dyDescent="0.25">
      <c r="A278" s="58" t="s">
        <v>3</v>
      </c>
      <c r="B278" s="58" t="s">
        <v>216</v>
      </c>
      <c r="C278" s="58">
        <v>1</v>
      </c>
      <c r="D278" s="58">
        <v>0</v>
      </c>
      <c r="E278" s="58">
        <v>0</v>
      </c>
      <c r="F278" s="58">
        <v>74</v>
      </c>
    </row>
    <row r="279" spans="1:6" x14ac:dyDescent="0.25">
      <c r="A279" s="58" t="s">
        <v>3</v>
      </c>
      <c r="B279" s="58" t="s">
        <v>216</v>
      </c>
      <c r="C279" s="58">
        <v>1</v>
      </c>
      <c r="D279" s="58">
        <v>0</v>
      </c>
      <c r="E279" s="58">
        <v>1</v>
      </c>
      <c r="F279" s="58">
        <v>1476</v>
      </c>
    </row>
    <row r="280" spans="1:6" x14ac:dyDescent="0.25">
      <c r="A280" s="58" t="s">
        <v>3</v>
      </c>
      <c r="B280" s="58" t="s">
        <v>216</v>
      </c>
      <c r="C280" s="58">
        <v>1</v>
      </c>
      <c r="D280" s="58">
        <v>1</v>
      </c>
      <c r="E280" s="58">
        <v>0</v>
      </c>
      <c r="F280" s="58">
        <v>55</v>
      </c>
    </row>
    <row r="281" spans="1:6" x14ac:dyDescent="0.25">
      <c r="A281" s="58" t="s">
        <v>3</v>
      </c>
      <c r="B281" s="58" t="s">
        <v>216</v>
      </c>
      <c r="C281" s="58">
        <v>1</v>
      </c>
      <c r="D281" s="58">
        <v>1</v>
      </c>
      <c r="E281" s="58">
        <v>1</v>
      </c>
      <c r="F281" s="58">
        <v>1072</v>
      </c>
    </row>
    <row r="282" spans="1:6" x14ac:dyDescent="0.25">
      <c r="A282" s="58" t="s">
        <v>3</v>
      </c>
      <c r="B282" s="58" t="s">
        <v>207</v>
      </c>
      <c r="C282" s="58">
        <v>0</v>
      </c>
      <c r="D282" s="58">
        <v>0</v>
      </c>
      <c r="E282" s="58">
        <v>0</v>
      </c>
      <c r="F282" s="58">
        <v>754</v>
      </c>
    </row>
    <row r="283" spans="1:6" x14ac:dyDescent="0.25">
      <c r="A283" s="58" t="s">
        <v>3</v>
      </c>
      <c r="B283" s="58" t="s">
        <v>207</v>
      </c>
      <c r="C283" s="58">
        <v>0</v>
      </c>
      <c r="D283" s="58">
        <v>0</v>
      </c>
      <c r="E283" s="58">
        <v>1</v>
      </c>
      <c r="F283" s="58">
        <v>1101</v>
      </c>
    </row>
    <row r="284" spans="1:6" x14ac:dyDescent="0.25">
      <c r="A284" s="58" t="s">
        <v>3</v>
      </c>
      <c r="B284" s="58" t="s">
        <v>207</v>
      </c>
      <c r="C284" s="58">
        <v>0</v>
      </c>
      <c r="D284" s="58">
        <v>1</v>
      </c>
      <c r="E284" s="58">
        <v>0</v>
      </c>
      <c r="F284" s="58">
        <v>89</v>
      </c>
    </row>
    <row r="285" spans="1:6" x14ac:dyDescent="0.25">
      <c r="A285" s="58" t="s">
        <v>3</v>
      </c>
      <c r="B285" s="58" t="s">
        <v>207</v>
      </c>
      <c r="C285" s="58">
        <v>0</v>
      </c>
      <c r="D285" s="58">
        <v>1</v>
      </c>
      <c r="E285" s="58">
        <v>1</v>
      </c>
      <c r="F285" s="58">
        <v>533</v>
      </c>
    </row>
    <row r="286" spans="1:6" x14ac:dyDescent="0.25">
      <c r="A286" s="58" t="s">
        <v>3</v>
      </c>
      <c r="B286" s="58" t="s">
        <v>207</v>
      </c>
      <c r="C286" s="58">
        <v>1</v>
      </c>
      <c r="D286" s="58">
        <v>0</v>
      </c>
      <c r="E286" s="58">
        <v>0</v>
      </c>
      <c r="F286" s="58">
        <v>133</v>
      </c>
    </row>
    <row r="287" spans="1:6" x14ac:dyDescent="0.25">
      <c r="A287" s="58" t="s">
        <v>3</v>
      </c>
      <c r="B287" s="58" t="s">
        <v>207</v>
      </c>
      <c r="C287" s="58">
        <v>1</v>
      </c>
      <c r="D287" s="58">
        <v>0</v>
      </c>
      <c r="E287" s="58">
        <v>1</v>
      </c>
      <c r="F287" s="58">
        <v>2064</v>
      </c>
    </row>
    <row r="288" spans="1:6" x14ac:dyDescent="0.25">
      <c r="A288" s="58" t="s">
        <v>3</v>
      </c>
      <c r="B288" s="58" t="s">
        <v>207</v>
      </c>
      <c r="C288" s="58">
        <v>1</v>
      </c>
      <c r="D288" s="58">
        <v>1</v>
      </c>
      <c r="E288" s="58">
        <v>0</v>
      </c>
      <c r="F288" s="58">
        <v>60</v>
      </c>
    </row>
    <row r="289" spans="1:6" x14ac:dyDescent="0.25">
      <c r="A289" s="58" t="s">
        <v>3</v>
      </c>
      <c r="B289" s="58" t="s">
        <v>207</v>
      </c>
      <c r="C289" s="58">
        <v>1</v>
      </c>
      <c r="D289" s="58">
        <v>1</v>
      </c>
      <c r="E289" s="58">
        <v>1</v>
      </c>
      <c r="F289" s="58">
        <v>1580</v>
      </c>
    </row>
    <row r="290" spans="1:6" x14ac:dyDescent="0.25">
      <c r="A290" s="58" t="s">
        <v>3</v>
      </c>
      <c r="B290" s="58" t="s">
        <v>303</v>
      </c>
      <c r="C290" s="58">
        <v>0</v>
      </c>
      <c r="D290" s="58">
        <v>0</v>
      </c>
      <c r="E290" s="58">
        <v>0</v>
      </c>
      <c r="F290" s="58">
        <v>924</v>
      </c>
    </row>
    <row r="291" spans="1:6" x14ac:dyDescent="0.25">
      <c r="A291" s="58" t="s">
        <v>3</v>
      </c>
      <c r="B291" s="58" t="s">
        <v>303</v>
      </c>
      <c r="C291" s="58">
        <v>0</v>
      </c>
      <c r="D291" s="58">
        <v>0</v>
      </c>
      <c r="E291" s="58">
        <v>1</v>
      </c>
      <c r="F291" s="58">
        <v>895</v>
      </c>
    </row>
    <row r="292" spans="1:6" x14ac:dyDescent="0.25">
      <c r="A292" s="58" t="s">
        <v>3</v>
      </c>
      <c r="B292" s="58" t="s">
        <v>303</v>
      </c>
      <c r="C292" s="58">
        <v>0</v>
      </c>
      <c r="D292" s="58">
        <v>1</v>
      </c>
      <c r="E292" s="58">
        <v>0</v>
      </c>
      <c r="F292" s="58">
        <v>150</v>
      </c>
    </row>
    <row r="293" spans="1:6" x14ac:dyDescent="0.25">
      <c r="A293" s="58" t="s">
        <v>3</v>
      </c>
      <c r="B293" s="58" t="s">
        <v>303</v>
      </c>
      <c r="C293" s="58">
        <v>0</v>
      </c>
      <c r="D293" s="58">
        <v>1</v>
      </c>
      <c r="E293" s="58">
        <v>1</v>
      </c>
      <c r="F293" s="58">
        <v>324</v>
      </c>
    </row>
    <row r="294" spans="1:6" x14ac:dyDescent="0.25">
      <c r="A294" s="58" t="s">
        <v>3</v>
      </c>
      <c r="B294" s="58" t="s">
        <v>303</v>
      </c>
      <c r="C294" s="58">
        <v>1</v>
      </c>
      <c r="D294" s="58">
        <v>0</v>
      </c>
      <c r="E294" s="58">
        <v>0</v>
      </c>
      <c r="F294" s="58">
        <v>108</v>
      </c>
    </row>
    <row r="295" spans="1:6" x14ac:dyDescent="0.25">
      <c r="A295" s="58" t="s">
        <v>3</v>
      </c>
      <c r="B295" s="58" t="s">
        <v>303</v>
      </c>
      <c r="C295" s="58">
        <v>1</v>
      </c>
      <c r="D295" s="58">
        <v>0</v>
      </c>
      <c r="E295" s="58">
        <v>1</v>
      </c>
      <c r="F295" s="58">
        <v>1716</v>
      </c>
    </row>
    <row r="296" spans="1:6" x14ac:dyDescent="0.25">
      <c r="A296" s="58" t="s">
        <v>3</v>
      </c>
      <c r="B296" s="58" t="s">
        <v>303</v>
      </c>
      <c r="C296" s="58">
        <v>1</v>
      </c>
      <c r="D296" s="58">
        <v>1</v>
      </c>
      <c r="E296" s="58">
        <v>0</v>
      </c>
      <c r="F296" s="58">
        <v>110</v>
      </c>
    </row>
    <row r="297" spans="1:6" x14ac:dyDescent="0.25">
      <c r="A297" s="58" t="s">
        <v>3</v>
      </c>
      <c r="B297" s="58" t="s">
        <v>303</v>
      </c>
      <c r="C297" s="58">
        <v>1</v>
      </c>
      <c r="D297" s="58">
        <v>1</v>
      </c>
      <c r="E297" s="58">
        <v>1</v>
      </c>
      <c r="F297" s="58">
        <v>1701</v>
      </c>
    </row>
    <row r="298" spans="1:6" x14ac:dyDescent="0.25">
      <c r="A298" s="58" t="s">
        <v>3</v>
      </c>
      <c r="B298" s="58" t="s">
        <v>304</v>
      </c>
      <c r="C298" s="58">
        <v>0</v>
      </c>
      <c r="D298" s="58">
        <v>0</v>
      </c>
      <c r="E298" s="58">
        <v>0</v>
      </c>
      <c r="F298" s="58">
        <v>1187</v>
      </c>
    </row>
    <row r="299" spans="1:6" x14ac:dyDescent="0.25">
      <c r="A299" s="58" t="s">
        <v>3</v>
      </c>
      <c r="B299" s="58" t="s">
        <v>304</v>
      </c>
      <c r="C299" s="58">
        <v>0</v>
      </c>
      <c r="D299" s="58">
        <v>0</v>
      </c>
      <c r="E299" s="58">
        <v>1</v>
      </c>
      <c r="F299" s="58">
        <v>1033</v>
      </c>
    </row>
    <row r="300" spans="1:6" x14ac:dyDescent="0.25">
      <c r="A300" s="58" t="s">
        <v>3</v>
      </c>
      <c r="B300" s="58" t="s">
        <v>304</v>
      </c>
      <c r="C300" s="58">
        <v>0</v>
      </c>
      <c r="D300" s="58">
        <v>1</v>
      </c>
      <c r="E300" s="58">
        <v>0</v>
      </c>
      <c r="F300" s="58">
        <v>176</v>
      </c>
    </row>
    <row r="301" spans="1:6" x14ac:dyDescent="0.25">
      <c r="A301" s="58" t="s">
        <v>3</v>
      </c>
      <c r="B301" s="58" t="s">
        <v>304</v>
      </c>
      <c r="C301" s="58">
        <v>0</v>
      </c>
      <c r="D301" s="58">
        <v>1</v>
      </c>
      <c r="E301" s="58">
        <v>1</v>
      </c>
      <c r="F301" s="58">
        <v>441</v>
      </c>
    </row>
    <row r="302" spans="1:6" x14ac:dyDescent="0.25">
      <c r="A302" s="58" t="s">
        <v>3</v>
      </c>
      <c r="B302" s="58" t="s">
        <v>304</v>
      </c>
      <c r="C302" s="58">
        <v>1</v>
      </c>
      <c r="D302" s="58">
        <v>0</v>
      </c>
      <c r="E302" s="58">
        <v>0</v>
      </c>
      <c r="F302" s="58">
        <v>161</v>
      </c>
    </row>
    <row r="303" spans="1:6" x14ac:dyDescent="0.25">
      <c r="A303" s="58" t="s">
        <v>3</v>
      </c>
      <c r="B303" s="58" t="s">
        <v>304</v>
      </c>
      <c r="C303" s="58">
        <v>1</v>
      </c>
      <c r="D303" s="58">
        <v>0</v>
      </c>
      <c r="E303" s="58">
        <v>1</v>
      </c>
      <c r="F303" s="58">
        <v>2122</v>
      </c>
    </row>
    <row r="304" spans="1:6" x14ac:dyDescent="0.25">
      <c r="A304" s="58" t="s">
        <v>3</v>
      </c>
      <c r="B304" s="58" t="s">
        <v>304</v>
      </c>
      <c r="C304" s="58">
        <v>1</v>
      </c>
      <c r="D304" s="58">
        <v>1</v>
      </c>
      <c r="E304" s="58">
        <v>0</v>
      </c>
      <c r="F304" s="58">
        <v>159</v>
      </c>
    </row>
    <row r="305" spans="1:6" x14ac:dyDescent="0.25">
      <c r="A305" s="58" t="s">
        <v>3</v>
      </c>
      <c r="B305" s="58" t="s">
        <v>304</v>
      </c>
      <c r="C305" s="58">
        <v>1</v>
      </c>
      <c r="D305" s="58">
        <v>1</v>
      </c>
      <c r="E305" s="58">
        <v>1</v>
      </c>
      <c r="F305" s="58">
        <v>1823</v>
      </c>
    </row>
    <row r="306" spans="1:6" x14ac:dyDescent="0.25">
      <c r="A306" s="58" t="s">
        <v>14</v>
      </c>
      <c r="B306" s="58" t="s">
        <v>300</v>
      </c>
      <c r="C306" s="58">
        <v>0</v>
      </c>
      <c r="D306" s="58">
        <v>0</v>
      </c>
      <c r="E306" s="58">
        <v>0</v>
      </c>
      <c r="F306" s="58">
        <v>49</v>
      </c>
    </row>
    <row r="307" spans="1:6" x14ac:dyDescent="0.25">
      <c r="A307" s="58" t="s">
        <v>14</v>
      </c>
      <c r="B307" s="58" t="s">
        <v>300</v>
      </c>
      <c r="C307" s="58">
        <v>0</v>
      </c>
      <c r="D307" s="58">
        <v>0</v>
      </c>
      <c r="E307" s="58">
        <v>1</v>
      </c>
      <c r="F307" s="58">
        <v>165</v>
      </c>
    </row>
    <row r="308" spans="1:6" x14ac:dyDescent="0.25">
      <c r="A308" s="58" t="s">
        <v>14</v>
      </c>
      <c r="B308" s="58" t="s">
        <v>300</v>
      </c>
      <c r="C308" s="58">
        <v>0</v>
      </c>
      <c r="D308" s="58">
        <v>1</v>
      </c>
      <c r="E308" s="58">
        <v>0</v>
      </c>
      <c r="F308" s="58">
        <v>15</v>
      </c>
    </row>
    <row r="309" spans="1:6" x14ac:dyDescent="0.25">
      <c r="A309" s="58" t="s">
        <v>14</v>
      </c>
      <c r="B309" s="58" t="s">
        <v>300</v>
      </c>
      <c r="C309" s="58">
        <v>1</v>
      </c>
      <c r="D309" s="58">
        <v>0</v>
      </c>
      <c r="E309" s="58">
        <v>0</v>
      </c>
      <c r="F309" s="58">
        <v>32</v>
      </c>
    </row>
    <row r="310" spans="1:6" x14ac:dyDescent="0.25">
      <c r="A310" s="58" t="s">
        <v>14</v>
      </c>
      <c r="B310" s="58" t="s">
        <v>300</v>
      </c>
      <c r="C310" s="58">
        <v>1</v>
      </c>
      <c r="D310" s="58">
        <v>0</v>
      </c>
      <c r="E310" s="58">
        <v>1</v>
      </c>
      <c r="F310" s="58">
        <v>10</v>
      </c>
    </row>
    <row r="311" spans="1:6" x14ac:dyDescent="0.25">
      <c r="A311" s="58" t="s">
        <v>14</v>
      </c>
      <c r="B311" s="58" t="s">
        <v>300</v>
      </c>
      <c r="C311" s="58">
        <v>1</v>
      </c>
      <c r="D311" s="58">
        <v>1</v>
      </c>
      <c r="E311" s="58">
        <v>0</v>
      </c>
      <c r="F311" s="58">
        <v>108</v>
      </c>
    </row>
    <row r="312" spans="1:6" x14ac:dyDescent="0.25">
      <c r="A312" s="58" t="s">
        <v>14</v>
      </c>
      <c r="B312" s="58" t="s">
        <v>300</v>
      </c>
      <c r="C312" s="58">
        <v>1</v>
      </c>
      <c r="D312" s="58">
        <v>1</v>
      </c>
      <c r="E312" s="58">
        <v>1</v>
      </c>
      <c r="F312" s="58">
        <v>12</v>
      </c>
    </row>
    <row r="313" spans="1:6" x14ac:dyDescent="0.25">
      <c r="A313" s="58" t="s">
        <v>14</v>
      </c>
      <c r="B313" s="58" t="s">
        <v>214</v>
      </c>
      <c r="C313" s="58">
        <v>0</v>
      </c>
      <c r="D313" s="58">
        <v>0</v>
      </c>
      <c r="E313" s="58">
        <v>0</v>
      </c>
      <c r="F313" s="58">
        <v>17</v>
      </c>
    </row>
    <row r="314" spans="1:6" x14ac:dyDescent="0.25">
      <c r="A314" s="58" t="s">
        <v>14</v>
      </c>
      <c r="B314" s="58" t="s">
        <v>214</v>
      </c>
      <c r="C314" s="58">
        <v>0</v>
      </c>
      <c r="D314" s="58">
        <v>0</v>
      </c>
      <c r="E314" s="58">
        <v>1</v>
      </c>
      <c r="F314" s="58">
        <v>97</v>
      </c>
    </row>
    <row r="315" spans="1:6" x14ac:dyDescent="0.25">
      <c r="A315" s="58" t="s">
        <v>14</v>
      </c>
      <c r="B315" s="58" t="s">
        <v>214</v>
      </c>
      <c r="C315" s="58">
        <v>0</v>
      </c>
      <c r="D315" s="58">
        <v>1</v>
      </c>
      <c r="E315" s="58">
        <v>0</v>
      </c>
      <c r="F315" s="58">
        <v>3</v>
      </c>
    </row>
    <row r="316" spans="1:6" x14ac:dyDescent="0.25">
      <c r="A316" s="58" t="s">
        <v>14</v>
      </c>
      <c r="B316" s="58" t="s">
        <v>214</v>
      </c>
      <c r="C316" s="58">
        <v>0</v>
      </c>
      <c r="D316" s="58">
        <v>1</v>
      </c>
      <c r="E316" s="58">
        <v>1</v>
      </c>
      <c r="F316" s="58">
        <v>2</v>
      </c>
    </row>
    <row r="317" spans="1:6" x14ac:dyDescent="0.25">
      <c r="A317" s="58" t="s">
        <v>14</v>
      </c>
      <c r="B317" s="58" t="s">
        <v>214</v>
      </c>
      <c r="C317" s="58">
        <v>1</v>
      </c>
      <c r="D317" s="58">
        <v>0</v>
      </c>
      <c r="E317" s="58">
        <v>0</v>
      </c>
      <c r="F317" s="58">
        <v>16</v>
      </c>
    </row>
    <row r="318" spans="1:6" x14ac:dyDescent="0.25">
      <c r="A318" s="58" t="s">
        <v>14</v>
      </c>
      <c r="B318" s="58" t="s">
        <v>214</v>
      </c>
      <c r="C318" s="58">
        <v>1</v>
      </c>
      <c r="D318" s="58">
        <v>0</v>
      </c>
      <c r="E318" s="58">
        <v>1</v>
      </c>
      <c r="F318" s="58">
        <v>6</v>
      </c>
    </row>
    <row r="319" spans="1:6" x14ac:dyDescent="0.25">
      <c r="A319" s="58" t="s">
        <v>14</v>
      </c>
      <c r="B319" s="58" t="s">
        <v>214</v>
      </c>
      <c r="C319" s="58">
        <v>1</v>
      </c>
      <c r="D319" s="58">
        <v>1</v>
      </c>
      <c r="E319" s="58">
        <v>0</v>
      </c>
      <c r="F319" s="58">
        <v>63</v>
      </c>
    </row>
    <row r="320" spans="1:6" x14ac:dyDescent="0.25">
      <c r="A320" s="58" t="s">
        <v>14</v>
      </c>
      <c r="B320" s="58" t="s">
        <v>214</v>
      </c>
      <c r="C320" s="58">
        <v>1</v>
      </c>
      <c r="D320" s="58">
        <v>1</v>
      </c>
      <c r="E320" s="58">
        <v>1</v>
      </c>
      <c r="F320" s="58">
        <v>13</v>
      </c>
    </row>
    <row r="321" spans="1:6" x14ac:dyDescent="0.25">
      <c r="A321" s="58" t="s">
        <v>14</v>
      </c>
      <c r="B321" s="58" t="s">
        <v>213</v>
      </c>
      <c r="C321" s="58">
        <v>0</v>
      </c>
      <c r="D321" s="58">
        <v>0</v>
      </c>
      <c r="E321" s="58">
        <v>0</v>
      </c>
      <c r="F321" s="58">
        <v>39</v>
      </c>
    </row>
    <row r="322" spans="1:6" x14ac:dyDescent="0.25">
      <c r="A322" s="58" t="s">
        <v>14</v>
      </c>
      <c r="B322" s="58" t="s">
        <v>213</v>
      </c>
      <c r="C322" s="58">
        <v>0</v>
      </c>
      <c r="D322" s="58">
        <v>0</v>
      </c>
      <c r="E322" s="58">
        <v>1</v>
      </c>
      <c r="F322" s="58">
        <v>215</v>
      </c>
    </row>
    <row r="323" spans="1:6" x14ac:dyDescent="0.25">
      <c r="A323" s="58" t="s">
        <v>14</v>
      </c>
      <c r="B323" s="58" t="s">
        <v>213</v>
      </c>
      <c r="C323" s="58">
        <v>0</v>
      </c>
      <c r="D323" s="58">
        <v>1</v>
      </c>
      <c r="E323" s="58">
        <v>0</v>
      </c>
      <c r="F323" s="58">
        <v>8</v>
      </c>
    </row>
    <row r="324" spans="1:6" x14ac:dyDescent="0.25">
      <c r="A324" s="58" t="s">
        <v>14</v>
      </c>
      <c r="B324" s="58" t="s">
        <v>213</v>
      </c>
      <c r="C324" s="58">
        <v>0</v>
      </c>
      <c r="D324" s="58">
        <v>1</v>
      </c>
      <c r="E324" s="58">
        <v>1</v>
      </c>
      <c r="F324" s="58">
        <v>3</v>
      </c>
    </row>
    <row r="325" spans="1:6" x14ac:dyDescent="0.25">
      <c r="A325" s="58" t="s">
        <v>14</v>
      </c>
      <c r="B325" s="58" t="s">
        <v>213</v>
      </c>
      <c r="C325" s="58">
        <v>1</v>
      </c>
      <c r="D325" s="58">
        <v>0</v>
      </c>
      <c r="E325" s="58">
        <v>0</v>
      </c>
      <c r="F325" s="58">
        <v>54</v>
      </c>
    </row>
    <row r="326" spans="1:6" x14ac:dyDescent="0.25">
      <c r="A326" s="58" t="s">
        <v>14</v>
      </c>
      <c r="B326" s="58" t="s">
        <v>213</v>
      </c>
      <c r="C326" s="58">
        <v>1</v>
      </c>
      <c r="D326" s="58">
        <v>0</v>
      </c>
      <c r="E326" s="58">
        <v>1</v>
      </c>
      <c r="F326" s="58">
        <v>5</v>
      </c>
    </row>
    <row r="327" spans="1:6" x14ac:dyDescent="0.25">
      <c r="A327" s="58" t="s">
        <v>14</v>
      </c>
      <c r="B327" s="58" t="s">
        <v>213</v>
      </c>
      <c r="C327" s="58">
        <v>1</v>
      </c>
      <c r="D327" s="58">
        <v>1</v>
      </c>
      <c r="E327" s="58">
        <v>0</v>
      </c>
      <c r="F327" s="58">
        <v>97</v>
      </c>
    </row>
    <row r="328" spans="1:6" x14ac:dyDescent="0.25">
      <c r="A328" s="58" t="s">
        <v>14</v>
      </c>
      <c r="B328" s="58" t="s">
        <v>213</v>
      </c>
      <c r="C328" s="58">
        <v>1</v>
      </c>
      <c r="D328" s="58">
        <v>1</v>
      </c>
      <c r="E328" s="58">
        <v>1</v>
      </c>
      <c r="F328" s="58">
        <v>22</v>
      </c>
    </row>
    <row r="329" spans="1:6" x14ac:dyDescent="0.25">
      <c r="A329" s="58" t="s">
        <v>14</v>
      </c>
      <c r="B329" s="58" t="s">
        <v>245</v>
      </c>
      <c r="C329" s="58">
        <v>0</v>
      </c>
      <c r="D329" s="58">
        <v>0</v>
      </c>
      <c r="E329" s="58">
        <v>0</v>
      </c>
      <c r="F329" s="58">
        <v>30</v>
      </c>
    </row>
    <row r="330" spans="1:6" x14ac:dyDescent="0.25">
      <c r="A330" s="58" t="s">
        <v>14</v>
      </c>
      <c r="B330" s="58" t="s">
        <v>245</v>
      </c>
      <c r="C330" s="58">
        <v>0</v>
      </c>
      <c r="D330" s="58">
        <v>0</v>
      </c>
      <c r="E330" s="58">
        <v>1</v>
      </c>
      <c r="F330" s="58">
        <v>125</v>
      </c>
    </row>
    <row r="331" spans="1:6" x14ac:dyDescent="0.25">
      <c r="A331" s="58" t="s">
        <v>14</v>
      </c>
      <c r="B331" s="58" t="s">
        <v>245</v>
      </c>
      <c r="C331" s="58">
        <v>0</v>
      </c>
      <c r="D331" s="58">
        <v>1</v>
      </c>
      <c r="E331" s="58">
        <v>0</v>
      </c>
      <c r="F331" s="58">
        <v>3</v>
      </c>
    </row>
    <row r="332" spans="1:6" x14ac:dyDescent="0.25">
      <c r="A332" s="58" t="s">
        <v>14</v>
      </c>
      <c r="B332" s="58" t="s">
        <v>245</v>
      </c>
      <c r="C332" s="58">
        <v>0</v>
      </c>
      <c r="D332" s="58">
        <v>1</v>
      </c>
      <c r="E332" s="58">
        <v>1</v>
      </c>
      <c r="F332" s="58">
        <v>2</v>
      </c>
    </row>
    <row r="333" spans="1:6" x14ac:dyDescent="0.25">
      <c r="A333" s="58" t="s">
        <v>14</v>
      </c>
      <c r="B333" s="58" t="s">
        <v>245</v>
      </c>
      <c r="C333" s="58">
        <v>1</v>
      </c>
      <c r="D333" s="58">
        <v>0</v>
      </c>
      <c r="E333" s="58">
        <v>0</v>
      </c>
      <c r="F333" s="58">
        <v>25</v>
      </c>
    </row>
    <row r="334" spans="1:6" x14ac:dyDescent="0.25">
      <c r="A334" s="58" t="s">
        <v>14</v>
      </c>
      <c r="B334" s="58" t="s">
        <v>245</v>
      </c>
      <c r="C334" s="58">
        <v>1</v>
      </c>
      <c r="D334" s="58">
        <v>0</v>
      </c>
      <c r="E334" s="58">
        <v>1</v>
      </c>
      <c r="F334" s="58">
        <v>6</v>
      </c>
    </row>
    <row r="335" spans="1:6" x14ac:dyDescent="0.25">
      <c r="A335" s="58" t="s">
        <v>14</v>
      </c>
      <c r="B335" s="58" t="s">
        <v>245</v>
      </c>
      <c r="C335" s="58">
        <v>1</v>
      </c>
      <c r="D335" s="58">
        <v>1</v>
      </c>
      <c r="E335" s="58">
        <v>0</v>
      </c>
      <c r="F335" s="58">
        <v>72</v>
      </c>
    </row>
    <row r="336" spans="1:6" x14ac:dyDescent="0.25">
      <c r="A336" s="58" t="s">
        <v>14</v>
      </c>
      <c r="B336" s="58" t="s">
        <v>245</v>
      </c>
      <c r="C336" s="58">
        <v>1</v>
      </c>
      <c r="D336" s="58">
        <v>1</v>
      </c>
      <c r="E336" s="58">
        <v>1</v>
      </c>
      <c r="F336" s="58">
        <v>10</v>
      </c>
    </row>
    <row r="337" spans="1:6" x14ac:dyDescent="0.25">
      <c r="A337" s="58" t="s">
        <v>14</v>
      </c>
      <c r="B337" s="58" t="s">
        <v>185</v>
      </c>
      <c r="C337" s="58">
        <v>0</v>
      </c>
      <c r="D337" s="58">
        <v>0</v>
      </c>
      <c r="E337" s="58">
        <v>0</v>
      </c>
      <c r="F337" s="58">
        <v>78</v>
      </c>
    </row>
    <row r="338" spans="1:6" x14ac:dyDescent="0.25">
      <c r="A338" s="58" t="s">
        <v>14</v>
      </c>
      <c r="B338" s="58" t="s">
        <v>185</v>
      </c>
      <c r="C338" s="58">
        <v>0</v>
      </c>
      <c r="D338" s="58">
        <v>0</v>
      </c>
      <c r="E338" s="58">
        <v>1</v>
      </c>
      <c r="F338" s="58">
        <v>401</v>
      </c>
    </row>
    <row r="339" spans="1:6" x14ac:dyDescent="0.25">
      <c r="A339" s="58" t="s">
        <v>14</v>
      </c>
      <c r="B339" s="58" t="s">
        <v>185</v>
      </c>
      <c r="C339" s="58">
        <v>0</v>
      </c>
      <c r="D339" s="58">
        <v>1</v>
      </c>
      <c r="E339" s="58">
        <v>0</v>
      </c>
      <c r="F339" s="58">
        <v>11</v>
      </c>
    </row>
    <row r="340" spans="1:6" x14ac:dyDescent="0.25">
      <c r="A340" s="58" t="s">
        <v>14</v>
      </c>
      <c r="B340" s="58" t="s">
        <v>185</v>
      </c>
      <c r="C340" s="58">
        <v>0</v>
      </c>
      <c r="D340" s="58">
        <v>1</v>
      </c>
      <c r="E340" s="58">
        <v>1</v>
      </c>
      <c r="F340" s="58">
        <v>9</v>
      </c>
    </row>
    <row r="341" spans="1:6" x14ac:dyDescent="0.25">
      <c r="A341" s="58" t="s">
        <v>14</v>
      </c>
      <c r="B341" s="58" t="s">
        <v>185</v>
      </c>
      <c r="C341" s="58">
        <v>1</v>
      </c>
      <c r="D341" s="58">
        <v>0</v>
      </c>
      <c r="E341" s="58">
        <v>0</v>
      </c>
      <c r="F341" s="58">
        <v>89</v>
      </c>
    </row>
    <row r="342" spans="1:6" x14ac:dyDescent="0.25">
      <c r="A342" s="58" t="s">
        <v>14</v>
      </c>
      <c r="B342" s="58" t="s">
        <v>185</v>
      </c>
      <c r="C342" s="58">
        <v>1</v>
      </c>
      <c r="D342" s="58">
        <v>0</v>
      </c>
      <c r="E342" s="58">
        <v>1</v>
      </c>
      <c r="F342" s="58">
        <v>24</v>
      </c>
    </row>
    <row r="343" spans="1:6" x14ac:dyDescent="0.25">
      <c r="A343" s="58" t="s">
        <v>14</v>
      </c>
      <c r="B343" s="58" t="s">
        <v>185</v>
      </c>
      <c r="C343" s="58">
        <v>1</v>
      </c>
      <c r="D343" s="58">
        <v>1</v>
      </c>
      <c r="E343" s="58">
        <v>0</v>
      </c>
      <c r="F343" s="58">
        <v>202</v>
      </c>
    </row>
    <row r="344" spans="1:6" x14ac:dyDescent="0.25">
      <c r="A344" s="58" t="s">
        <v>14</v>
      </c>
      <c r="B344" s="58" t="s">
        <v>185</v>
      </c>
      <c r="C344" s="58">
        <v>1</v>
      </c>
      <c r="D344" s="58">
        <v>1</v>
      </c>
      <c r="E344" s="58">
        <v>1</v>
      </c>
      <c r="F344" s="58">
        <v>57</v>
      </c>
    </row>
    <row r="345" spans="1:6" x14ac:dyDescent="0.25">
      <c r="A345" s="58" t="s">
        <v>14</v>
      </c>
      <c r="B345" s="58" t="s">
        <v>173</v>
      </c>
      <c r="C345" s="58">
        <v>0</v>
      </c>
      <c r="D345" s="58">
        <v>0</v>
      </c>
      <c r="E345" s="58">
        <v>0</v>
      </c>
      <c r="F345" s="58">
        <v>86</v>
      </c>
    </row>
    <row r="346" spans="1:6" x14ac:dyDescent="0.25">
      <c r="A346" s="58" t="s">
        <v>14</v>
      </c>
      <c r="B346" s="58" t="s">
        <v>173</v>
      </c>
      <c r="C346" s="58">
        <v>0</v>
      </c>
      <c r="D346" s="58">
        <v>0</v>
      </c>
      <c r="E346" s="58">
        <v>1</v>
      </c>
      <c r="F346" s="58">
        <v>315</v>
      </c>
    </row>
    <row r="347" spans="1:6" x14ac:dyDescent="0.25">
      <c r="A347" s="58" t="s">
        <v>14</v>
      </c>
      <c r="B347" s="58" t="s">
        <v>173</v>
      </c>
      <c r="C347" s="58">
        <v>0</v>
      </c>
      <c r="D347" s="58">
        <v>1</v>
      </c>
      <c r="E347" s="58">
        <v>0</v>
      </c>
      <c r="F347" s="58">
        <v>16</v>
      </c>
    </row>
    <row r="348" spans="1:6" x14ac:dyDescent="0.25">
      <c r="A348" s="58" t="s">
        <v>14</v>
      </c>
      <c r="B348" s="58" t="s">
        <v>173</v>
      </c>
      <c r="C348" s="58">
        <v>0</v>
      </c>
      <c r="D348" s="58">
        <v>1</v>
      </c>
      <c r="E348" s="58">
        <v>1</v>
      </c>
      <c r="F348" s="58">
        <v>8</v>
      </c>
    </row>
    <row r="349" spans="1:6" x14ac:dyDescent="0.25">
      <c r="A349" s="58" t="s">
        <v>14</v>
      </c>
      <c r="B349" s="58" t="s">
        <v>173</v>
      </c>
      <c r="C349" s="58">
        <v>1</v>
      </c>
      <c r="D349" s="58">
        <v>0</v>
      </c>
      <c r="E349" s="58">
        <v>0</v>
      </c>
      <c r="F349" s="58">
        <v>54</v>
      </c>
    </row>
    <row r="350" spans="1:6" x14ac:dyDescent="0.25">
      <c r="A350" s="58" t="s">
        <v>14</v>
      </c>
      <c r="B350" s="58" t="s">
        <v>173</v>
      </c>
      <c r="C350" s="58">
        <v>1</v>
      </c>
      <c r="D350" s="58">
        <v>0</v>
      </c>
      <c r="E350" s="58">
        <v>1</v>
      </c>
      <c r="F350" s="58">
        <v>12</v>
      </c>
    </row>
    <row r="351" spans="1:6" x14ac:dyDescent="0.25">
      <c r="A351" s="58" t="s">
        <v>14</v>
      </c>
      <c r="B351" s="58" t="s">
        <v>173</v>
      </c>
      <c r="C351" s="58">
        <v>1</v>
      </c>
      <c r="D351" s="58">
        <v>1</v>
      </c>
      <c r="E351" s="58">
        <v>0</v>
      </c>
      <c r="F351" s="58">
        <v>143</v>
      </c>
    </row>
    <row r="352" spans="1:6" x14ac:dyDescent="0.25">
      <c r="A352" s="58" t="s">
        <v>14</v>
      </c>
      <c r="B352" s="58" t="s">
        <v>173</v>
      </c>
      <c r="C352" s="58">
        <v>1</v>
      </c>
      <c r="D352" s="58">
        <v>1</v>
      </c>
      <c r="E352" s="58">
        <v>1</v>
      </c>
      <c r="F352" s="58">
        <v>33</v>
      </c>
    </row>
    <row r="353" spans="1:6" x14ac:dyDescent="0.25">
      <c r="A353" s="58" t="s">
        <v>14</v>
      </c>
      <c r="B353" s="58" t="s">
        <v>174</v>
      </c>
      <c r="C353" s="58">
        <v>0</v>
      </c>
      <c r="D353" s="58">
        <v>0</v>
      </c>
      <c r="E353" s="58">
        <v>0</v>
      </c>
      <c r="F353" s="58">
        <v>83</v>
      </c>
    </row>
    <row r="354" spans="1:6" x14ac:dyDescent="0.25">
      <c r="A354" s="58" t="s">
        <v>14</v>
      </c>
      <c r="B354" s="58" t="s">
        <v>174</v>
      </c>
      <c r="C354" s="58">
        <v>0</v>
      </c>
      <c r="D354" s="58">
        <v>0</v>
      </c>
      <c r="E354" s="58">
        <v>1</v>
      </c>
      <c r="F354" s="58">
        <v>349</v>
      </c>
    </row>
    <row r="355" spans="1:6" x14ac:dyDescent="0.25">
      <c r="A355" s="58" t="s">
        <v>14</v>
      </c>
      <c r="B355" s="58" t="s">
        <v>174</v>
      </c>
      <c r="C355" s="58">
        <v>0</v>
      </c>
      <c r="D355" s="58">
        <v>1</v>
      </c>
      <c r="E355" s="58">
        <v>0</v>
      </c>
      <c r="F355" s="58">
        <v>23</v>
      </c>
    </row>
    <row r="356" spans="1:6" x14ac:dyDescent="0.25">
      <c r="A356" s="58" t="s">
        <v>14</v>
      </c>
      <c r="B356" s="58" t="s">
        <v>174</v>
      </c>
      <c r="C356" s="58">
        <v>0</v>
      </c>
      <c r="D356" s="58">
        <v>1</v>
      </c>
      <c r="E356" s="58">
        <v>1</v>
      </c>
      <c r="F356" s="58">
        <v>7</v>
      </c>
    </row>
    <row r="357" spans="1:6" x14ac:dyDescent="0.25">
      <c r="A357" s="58" t="s">
        <v>14</v>
      </c>
      <c r="B357" s="58" t="s">
        <v>174</v>
      </c>
      <c r="C357" s="58">
        <v>1</v>
      </c>
      <c r="D357" s="58">
        <v>0</v>
      </c>
      <c r="E357" s="58">
        <v>0</v>
      </c>
      <c r="F357" s="58">
        <v>38</v>
      </c>
    </row>
    <row r="358" spans="1:6" x14ac:dyDescent="0.25">
      <c r="A358" s="58" t="s">
        <v>14</v>
      </c>
      <c r="B358" s="58" t="s">
        <v>174</v>
      </c>
      <c r="C358" s="58">
        <v>1</v>
      </c>
      <c r="D358" s="58">
        <v>0</v>
      </c>
      <c r="E358" s="58">
        <v>1</v>
      </c>
      <c r="F358" s="58">
        <v>12</v>
      </c>
    </row>
    <row r="359" spans="1:6" x14ac:dyDescent="0.25">
      <c r="A359" s="58" t="s">
        <v>14</v>
      </c>
      <c r="B359" s="58" t="s">
        <v>174</v>
      </c>
      <c r="C359" s="58">
        <v>1</v>
      </c>
      <c r="D359" s="58">
        <v>1</v>
      </c>
      <c r="E359" s="58">
        <v>0</v>
      </c>
      <c r="F359" s="58">
        <v>242</v>
      </c>
    </row>
    <row r="360" spans="1:6" x14ac:dyDescent="0.25">
      <c r="A360" s="58" t="s">
        <v>14</v>
      </c>
      <c r="B360" s="58" t="s">
        <v>174</v>
      </c>
      <c r="C360" s="58">
        <v>1</v>
      </c>
      <c r="D360" s="58">
        <v>1</v>
      </c>
      <c r="E360" s="58">
        <v>1</v>
      </c>
      <c r="F360" s="58">
        <v>57</v>
      </c>
    </row>
    <row r="361" spans="1:6" x14ac:dyDescent="0.25">
      <c r="A361" s="58" t="s">
        <v>14</v>
      </c>
      <c r="B361" s="58" t="s">
        <v>181</v>
      </c>
      <c r="C361" s="58">
        <v>0</v>
      </c>
      <c r="D361" s="58">
        <v>0</v>
      </c>
      <c r="E361" s="58">
        <v>0</v>
      </c>
      <c r="F361" s="58">
        <v>50</v>
      </c>
    </row>
    <row r="362" spans="1:6" x14ac:dyDescent="0.25">
      <c r="A362" s="58" t="s">
        <v>14</v>
      </c>
      <c r="B362" s="58" t="s">
        <v>181</v>
      </c>
      <c r="C362" s="58">
        <v>0</v>
      </c>
      <c r="D362" s="58">
        <v>0</v>
      </c>
      <c r="E362" s="58">
        <v>1</v>
      </c>
      <c r="F362" s="58">
        <v>73</v>
      </c>
    </row>
    <row r="363" spans="1:6" x14ac:dyDescent="0.25">
      <c r="A363" s="58" t="s">
        <v>14</v>
      </c>
      <c r="B363" s="58" t="s">
        <v>181</v>
      </c>
      <c r="C363" s="58">
        <v>0</v>
      </c>
      <c r="D363" s="58">
        <v>1</v>
      </c>
      <c r="E363" s="58">
        <v>0</v>
      </c>
      <c r="F363" s="58">
        <v>7</v>
      </c>
    </row>
    <row r="364" spans="1:6" x14ac:dyDescent="0.25">
      <c r="A364" s="58" t="s">
        <v>14</v>
      </c>
      <c r="B364" s="58" t="s">
        <v>181</v>
      </c>
      <c r="C364" s="58">
        <v>0</v>
      </c>
      <c r="D364" s="58">
        <v>1</v>
      </c>
      <c r="E364" s="58">
        <v>1</v>
      </c>
      <c r="F364" s="58">
        <v>3</v>
      </c>
    </row>
    <row r="365" spans="1:6" x14ac:dyDescent="0.25">
      <c r="A365" s="58" t="s">
        <v>14</v>
      </c>
      <c r="B365" s="58" t="s">
        <v>181</v>
      </c>
      <c r="C365" s="58">
        <v>1</v>
      </c>
      <c r="D365" s="58">
        <v>0</v>
      </c>
      <c r="E365" s="58">
        <v>0</v>
      </c>
      <c r="F365" s="58">
        <v>14</v>
      </c>
    </row>
    <row r="366" spans="1:6" x14ac:dyDescent="0.25">
      <c r="A366" s="58" t="s">
        <v>14</v>
      </c>
      <c r="B366" s="58" t="s">
        <v>181</v>
      </c>
      <c r="C366" s="58">
        <v>1</v>
      </c>
      <c r="D366" s="58">
        <v>0</v>
      </c>
      <c r="E366" s="58">
        <v>1</v>
      </c>
      <c r="F366" s="58">
        <v>7</v>
      </c>
    </row>
    <row r="367" spans="1:6" x14ac:dyDescent="0.25">
      <c r="A367" s="58" t="s">
        <v>14</v>
      </c>
      <c r="B367" s="58" t="s">
        <v>181</v>
      </c>
      <c r="C367" s="58">
        <v>1</v>
      </c>
      <c r="D367" s="58">
        <v>1</v>
      </c>
      <c r="E367" s="58">
        <v>0</v>
      </c>
      <c r="F367" s="58">
        <v>53</v>
      </c>
    </row>
    <row r="368" spans="1:6" x14ac:dyDescent="0.25">
      <c r="A368" s="58" t="s">
        <v>14</v>
      </c>
      <c r="B368" s="58" t="s">
        <v>181</v>
      </c>
      <c r="C368" s="58">
        <v>1</v>
      </c>
      <c r="D368" s="58">
        <v>1</v>
      </c>
      <c r="E368" s="58">
        <v>1</v>
      </c>
      <c r="F368" s="58">
        <v>5</v>
      </c>
    </row>
    <row r="369" spans="1:6" x14ac:dyDescent="0.25">
      <c r="A369" s="58" t="s">
        <v>14</v>
      </c>
      <c r="B369" s="58" t="s">
        <v>215</v>
      </c>
      <c r="C369" s="58">
        <v>0</v>
      </c>
      <c r="D369" s="58">
        <v>0</v>
      </c>
      <c r="E369" s="58">
        <v>0</v>
      </c>
      <c r="F369" s="58">
        <v>46</v>
      </c>
    </row>
    <row r="370" spans="1:6" x14ac:dyDescent="0.25">
      <c r="A370" s="58" t="s">
        <v>14</v>
      </c>
      <c r="B370" s="58" t="s">
        <v>215</v>
      </c>
      <c r="C370" s="58">
        <v>0</v>
      </c>
      <c r="D370" s="58">
        <v>0</v>
      </c>
      <c r="E370" s="58">
        <v>1</v>
      </c>
      <c r="F370" s="58">
        <v>102</v>
      </c>
    </row>
    <row r="371" spans="1:6" x14ac:dyDescent="0.25">
      <c r="A371" s="58" t="s">
        <v>14</v>
      </c>
      <c r="B371" s="58" t="s">
        <v>215</v>
      </c>
      <c r="C371" s="58">
        <v>0</v>
      </c>
      <c r="D371" s="58">
        <v>1</v>
      </c>
      <c r="E371" s="58">
        <v>0</v>
      </c>
      <c r="F371" s="58">
        <v>13</v>
      </c>
    </row>
    <row r="372" spans="1:6" x14ac:dyDescent="0.25">
      <c r="A372" s="58" t="s">
        <v>14</v>
      </c>
      <c r="B372" s="58" t="s">
        <v>215</v>
      </c>
      <c r="C372" s="58">
        <v>0</v>
      </c>
      <c r="D372" s="58">
        <v>1</v>
      </c>
      <c r="E372" s="58">
        <v>1</v>
      </c>
      <c r="F372" s="58">
        <v>4</v>
      </c>
    </row>
    <row r="373" spans="1:6" x14ac:dyDescent="0.25">
      <c r="A373" s="58" t="s">
        <v>14</v>
      </c>
      <c r="B373" s="58" t="s">
        <v>215</v>
      </c>
      <c r="C373" s="58">
        <v>1</v>
      </c>
      <c r="D373" s="58">
        <v>0</v>
      </c>
      <c r="E373" s="58">
        <v>0</v>
      </c>
      <c r="F373" s="58">
        <v>16</v>
      </c>
    </row>
    <row r="374" spans="1:6" x14ac:dyDescent="0.25">
      <c r="A374" s="58" t="s">
        <v>14</v>
      </c>
      <c r="B374" s="58" t="s">
        <v>215</v>
      </c>
      <c r="C374" s="58">
        <v>1</v>
      </c>
      <c r="D374" s="58">
        <v>0</v>
      </c>
      <c r="E374" s="58">
        <v>1</v>
      </c>
      <c r="F374" s="58">
        <v>9</v>
      </c>
    </row>
    <row r="375" spans="1:6" x14ac:dyDescent="0.25">
      <c r="A375" s="58" t="s">
        <v>14</v>
      </c>
      <c r="B375" s="58" t="s">
        <v>215</v>
      </c>
      <c r="C375" s="58">
        <v>1</v>
      </c>
      <c r="D375" s="58">
        <v>1</v>
      </c>
      <c r="E375" s="58">
        <v>0</v>
      </c>
      <c r="F375" s="58">
        <v>48</v>
      </c>
    </row>
    <row r="376" spans="1:6" x14ac:dyDescent="0.25">
      <c r="A376" s="58" t="s">
        <v>14</v>
      </c>
      <c r="B376" s="58" t="s">
        <v>215</v>
      </c>
      <c r="C376" s="58">
        <v>1</v>
      </c>
      <c r="D376" s="58">
        <v>1</v>
      </c>
      <c r="E376" s="58">
        <v>1</v>
      </c>
      <c r="F376" s="58">
        <v>22</v>
      </c>
    </row>
    <row r="377" spans="1:6" x14ac:dyDescent="0.25">
      <c r="A377" s="58" t="s">
        <v>14</v>
      </c>
      <c r="B377" s="58" t="s">
        <v>221</v>
      </c>
      <c r="C377" s="58">
        <v>0</v>
      </c>
      <c r="D377" s="58">
        <v>0</v>
      </c>
      <c r="E377" s="58">
        <v>0</v>
      </c>
      <c r="F377" s="58">
        <v>45</v>
      </c>
    </row>
    <row r="378" spans="1:6" x14ac:dyDescent="0.25">
      <c r="A378" s="58" t="s">
        <v>14</v>
      </c>
      <c r="B378" s="58" t="s">
        <v>221</v>
      </c>
      <c r="C378" s="58">
        <v>0</v>
      </c>
      <c r="D378" s="58">
        <v>0</v>
      </c>
      <c r="E378" s="58">
        <v>1</v>
      </c>
      <c r="F378" s="58">
        <v>173</v>
      </c>
    </row>
    <row r="379" spans="1:6" x14ac:dyDescent="0.25">
      <c r="A379" s="58" t="s">
        <v>14</v>
      </c>
      <c r="B379" s="58" t="s">
        <v>221</v>
      </c>
      <c r="C379" s="58">
        <v>0</v>
      </c>
      <c r="D379" s="58">
        <v>1</v>
      </c>
      <c r="E379" s="58">
        <v>0</v>
      </c>
      <c r="F379" s="58">
        <v>8</v>
      </c>
    </row>
    <row r="380" spans="1:6" x14ac:dyDescent="0.25">
      <c r="A380" s="58" t="s">
        <v>14</v>
      </c>
      <c r="B380" s="58" t="s">
        <v>221</v>
      </c>
      <c r="C380" s="58">
        <v>0</v>
      </c>
      <c r="D380" s="58">
        <v>1</v>
      </c>
      <c r="E380" s="58">
        <v>1</v>
      </c>
      <c r="F380" s="58">
        <v>4</v>
      </c>
    </row>
    <row r="381" spans="1:6" x14ac:dyDescent="0.25">
      <c r="A381" s="58" t="s">
        <v>14</v>
      </c>
      <c r="B381" s="58" t="s">
        <v>221</v>
      </c>
      <c r="C381" s="58">
        <v>1</v>
      </c>
      <c r="D381" s="58">
        <v>0</v>
      </c>
      <c r="E381" s="58">
        <v>0</v>
      </c>
      <c r="F381" s="58">
        <v>43</v>
      </c>
    </row>
    <row r="382" spans="1:6" x14ac:dyDescent="0.25">
      <c r="A382" s="58" t="s">
        <v>14</v>
      </c>
      <c r="B382" s="58" t="s">
        <v>221</v>
      </c>
      <c r="C382" s="58">
        <v>1</v>
      </c>
      <c r="D382" s="58">
        <v>0</v>
      </c>
      <c r="E382" s="58">
        <v>1</v>
      </c>
      <c r="F382" s="58">
        <v>5</v>
      </c>
    </row>
    <row r="383" spans="1:6" x14ac:dyDescent="0.25">
      <c r="A383" s="58" t="s">
        <v>14</v>
      </c>
      <c r="B383" s="58" t="s">
        <v>221</v>
      </c>
      <c r="C383" s="58">
        <v>1</v>
      </c>
      <c r="D383" s="58">
        <v>1</v>
      </c>
      <c r="E383" s="58">
        <v>0</v>
      </c>
      <c r="F383" s="58">
        <v>75</v>
      </c>
    </row>
    <row r="384" spans="1:6" x14ac:dyDescent="0.25">
      <c r="A384" s="58" t="s">
        <v>14</v>
      </c>
      <c r="B384" s="58" t="s">
        <v>221</v>
      </c>
      <c r="C384" s="58">
        <v>1</v>
      </c>
      <c r="D384" s="58">
        <v>1</v>
      </c>
      <c r="E384" s="58">
        <v>1</v>
      </c>
      <c r="F384" s="58">
        <v>19</v>
      </c>
    </row>
    <row r="385" spans="1:6" x14ac:dyDescent="0.25">
      <c r="A385" s="58" t="s">
        <v>14</v>
      </c>
      <c r="B385" s="58" t="s">
        <v>183</v>
      </c>
      <c r="C385" s="58">
        <v>0</v>
      </c>
      <c r="D385" s="58">
        <v>0</v>
      </c>
      <c r="E385" s="58">
        <v>0</v>
      </c>
      <c r="F385" s="58">
        <v>40</v>
      </c>
    </row>
    <row r="386" spans="1:6" x14ac:dyDescent="0.25">
      <c r="A386" s="58" t="s">
        <v>14</v>
      </c>
      <c r="B386" s="58" t="s">
        <v>183</v>
      </c>
      <c r="C386" s="58">
        <v>0</v>
      </c>
      <c r="D386" s="58">
        <v>0</v>
      </c>
      <c r="E386" s="58">
        <v>1</v>
      </c>
      <c r="F386" s="58">
        <v>138</v>
      </c>
    </row>
    <row r="387" spans="1:6" x14ac:dyDescent="0.25">
      <c r="A387" s="58" t="s">
        <v>14</v>
      </c>
      <c r="B387" s="58" t="s">
        <v>183</v>
      </c>
      <c r="C387" s="58">
        <v>0</v>
      </c>
      <c r="D387" s="58">
        <v>1</v>
      </c>
      <c r="E387" s="58">
        <v>0</v>
      </c>
      <c r="F387" s="58">
        <v>7</v>
      </c>
    </row>
    <row r="388" spans="1:6" x14ac:dyDescent="0.25">
      <c r="A388" s="58" t="s">
        <v>14</v>
      </c>
      <c r="B388" s="58" t="s">
        <v>183</v>
      </c>
      <c r="C388" s="58">
        <v>0</v>
      </c>
      <c r="D388" s="58">
        <v>1</v>
      </c>
      <c r="E388" s="58">
        <v>1</v>
      </c>
      <c r="F388" s="58">
        <v>10</v>
      </c>
    </row>
    <row r="389" spans="1:6" x14ac:dyDescent="0.25">
      <c r="A389" s="58" t="s">
        <v>14</v>
      </c>
      <c r="B389" s="58" t="s">
        <v>183</v>
      </c>
      <c r="C389" s="58">
        <v>1</v>
      </c>
      <c r="D389" s="58">
        <v>0</v>
      </c>
      <c r="E389" s="58">
        <v>0</v>
      </c>
      <c r="F389" s="58">
        <v>13</v>
      </c>
    </row>
    <row r="390" spans="1:6" x14ac:dyDescent="0.25">
      <c r="A390" s="58" t="s">
        <v>14</v>
      </c>
      <c r="B390" s="58" t="s">
        <v>183</v>
      </c>
      <c r="C390" s="58">
        <v>1</v>
      </c>
      <c r="D390" s="58">
        <v>0</v>
      </c>
      <c r="E390" s="58">
        <v>1</v>
      </c>
      <c r="F390" s="58">
        <v>3</v>
      </c>
    </row>
    <row r="391" spans="1:6" x14ac:dyDescent="0.25">
      <c r="A391" s="58" t="s">
        <v>14</v>
      </c>
      <c r="B391" s="58" t="s">
        <v>183</v>
      </c>
      <c r="C391" s="58">
        <v>1</v>
      </c>
      <c r="D391" s="58">
        <v>1</v>
      </c>
      <c r="E391" s="58">
        <v>0</v>
      </c>
      <c r="F391" s="58">
        <v>50</v>
      </c>
    </row>
    <row r="392" spans="1:6" x14ac:dyDescent="0.25">
      <c r="A392" s="58" t="s">
        <v>14</v>
      </c>
      <c r="B392" s="58" t="s">
        <v>183</v>
      </c>
      <c r="C392" s="58">
        <v>1</v>
      </c>
      <c r="D392" s="58">
        <v>1</v>
      </c>
      <c r="E392" s="58">
        <v>1</v>
      </c>
      <c r="F392" s="58">
        <v>15</v>
      </c>
    </row>
    <row r="393" spans="1:6" x14ac:dyDescent="0.25">
      <c r="A393" s="58" t="s">
        <v>14</v>
      </c>
      <c r="B393" s="58" t="s">
        <v>179</v>
      </c>
      <c r="C393" s="58">
        <v>0</v>
      </c>
      <c r="D393" s="58">
        <v>0</v>
      </c>
      <c r="E393" s="58">
        <v>0</v>
      </c>
      <c r="F393" s="58">
        <v>19</v>
      </c>
    </row>
    <row r="394" spans="1:6" x14ac:dyDescent="0.25">
      <c r="A394" s="58" t="s">
        <v>14</v>
      </c>
      <c r="B394" s="58" t="s">
        <v>179</v>
      </c>
      <c r="C394" s="58">
        <v>0</v>
      </c>
      <c r="D394" s="58">
        <v>0</v>
      </c>
      <c r="E394" s="58">
        <v>1</v>
      </c>
      <c r="F394" s="58">
        <v>126</v>
      </c>
    </row>
    <row r="395" spans="1:6" x14ac:dyDescent="0.25">
      <c r="A395" s="58" t="s">
        <v>14</v>
      </c>
      <c r="B395" s="58" t="s">
        <v>179</v>
      </c>
      <c r="C395" s="58">
        <v>0</v>
      </c>
      <c r="D395" s="58">
        <v>1</v>
      </c>
      <c r="E395" s="58">
        <v>0</v>
      </c>
      <c r="F395" s="58">
        <v>12</v>
      </c>
    </row>
    <row r="396" spans="1:6" x14ac:dyDescent="0.25">
      <c r="A396" s="58" t="s">
        <v>14</v>
      </c>
      <c r="B396" s="58" t="s">
        <v>179</v>
      </c>
      <c r="C396" s="58">
        <v>0</v>
      </c>
      <c r="D396" s="58">
        <v>1</v>
      </c>
      <c r="E396" s="58">
        <v>1</v>
      </c>
      <c r="F396" s="58">
        <v>1</v>
      </c>
    </row>
    <row r="397" spans="1:6" x14ac:dyDescent="0.25">
      <c r="A397" s="58" t="s">
        <v>14</v>
      </c>
      <c r="B397" s="58" t="s">
        <v>179</v>
      </c>
      <c r="C397" s="58">
        <v>1</v>
      </c>
      <c r="D397" s="58">
        <v>0</v>
      </c>
      <c r="E397" s="58">
        <v>0</v>
      </c>
      <c r="F397" s="58">
        <v>20</v>
      </c>
    </row>
    <row r="398" spans="1:6" x14ac:dyDescent="0.25">
      <c r="A398" s="58" t="s">
        <v>14</v>
      </c>
      <c r="B398" s="58" t="s">
        <v>179</v>
      </c>
      <c r="C398" s="58">
        <v>1</v>
      </c>
      <c r="D398" s="58">
        <v>0</v>
      </c>
      <c r="E398" s="58">
        <v>1</v>
      </c>
      <c r="F398" s="58">
        <v>4</v>
      </c>
    </row>
    <row r="399" spans="1:6" x14ac:dyDescent="0.25">
      <c r="A399" s="58" t="s">
        <v>14</v>
      </c>
      <c r="B399" s="58" t="s">
        <v>179</v>
      </c>
      <c r="C399" s="58">
        <v>1</v>
      </c>
      <c r="D399" s="58">
        <v>1</v>
      </c>
      <c r="E399" s="58">
        <v>0</v>
      </c>
      <c r="F399" s="58">
        <v>84</v>
      </c>
    </row>
    <row r="400" spans="1:6" x14ac:dyDescent="0.25">
      <c r="A400" s="58" t="s">
        <v>14</v>
      </c>
      <c r="B400" s="58" t="s">
        <v>179</v>
      </c>
      <c r="C400" s="58">
        <v>1</v>
      </c>
      <c r="D400" s="58">
        <v>1</v>
      </c>
      <c r="E400" s="58">
        <v>1</v>
      </c>
      <c r="F400" s="58">
        <v>12</v>
      </c>
    </row>
    <row r="401" spans="1:6" x14ac:dyDescent="0.25">
      <c r="A401" s="58" t="s">
        <v>14</v>
      </c>
      <c r="B401" s="58" t="s">
        <v>220</v>
      </c>
      <c r="C401" s="58">
        <v>0</v>
      </c>
      <c r="D401" s="58">
        <v>0</v>
      </c>
      <c r="E401" s="58">
        <v>0</v>
      </c>
      <c r="F401" s="58">
        <v>47</v>
      </c>
    </row>
    <row r="402" spans="1:6" x14ac:dyDescent="0.25">
      <c r="A402" s="58" t="s">
        <v>14</v>
      </c>
      <c r="B402" s="58" t="s">
        <v>220</v>
      </c>
      <c r="C402" s="58">
        <v>0</v>
      </c>
      <c r="D402" s="58">
        <v>0</v>
      </c>
      <c r="E402" s="58">
        <v>1</v>
      </c>
      <c r="F402" s="58">
        <v>218</v>
      </c>
    </row>
    <row r="403" spans="1:6" x14ac:dyDescent="0.25">
      <c r="A403" s="58" t="s">
        <v>14</v>
      </c>
      <c r="B403" s="58" t="s">
        <v>220</v>
      </c>
      <c r="C403" s="58">
        <v>0</v>
      </c>
      <c r="D403" s="58">
        <v>1</v>
      </c>
      <c r="E403" s="58">
        <v>0</v>
      </c>
      <c r="F403" s="58">
        <v>7</v>
      </c>
    </row>
    <row r="404" spans="1:6" x14ac:dyDescent="0.25">
      <c r="A404" s="58" t="s">
        <v>14</v>
      </c>
      <c r="B404" s="58" t="s">
        <v>220</v>
      </c>
      <c r="C404" s="58">
        <v>0</v>
      </c>
      <c r="D404" s="58">
        <v>1</v>
      </c>
      <c r="E404" s="58">
        <v>1</v>
      </c>
      <c r="F404" s="58">
        <v>4</v>
      </c>
    </row>
    <row r="405" spans="1:6" x14ac:dyDescent="0.25">
      <c r="A405" s="58" t="s">
        <v>14</v>
      </c>
      <c r="B405" s="58" t="s">
        <v>220</v>
      </c>
      <c r="C405" s="58">
        <v>1</v>
      </c>
      <c r="D405" s="58">
        <v>0</v>
      </c>
      <c r="E405" s="58">
        <v>0</v>
      </c>
      <c r="F405" s="58">
        <v>38</v>
      </c>
    </row>
    <row r="406" spans="1:6" x14ac:dyDescent="0.25">
      <c r="A406" s="58" t="s">
        <v>14</v>
      </c>
      <c r="B406" s="58" t="s">
        <v>220</v>
      </c>
      <c r="C406" s="58">
        <v>1</v>
      </c>
      <c r="D406" s="58">
        <v>0</v>
      </c>
      <c r="E406" s="58">
        <v>1</v>
      </c>
      <c r="F406" s="58">
        <v>10</v>
      </c>
    </row>
    <row r="407" spans="1:6" x14ac:dyDescent="0.25">
      <c r="A407" s="58" t="s">
        <v>14</v>
      </c>
      <c r="B407" s="58" t="s">
        <v>220</v>
      </c>
      <c r="C407" s="58">
        <v>1</v>
      </c>
      <c r="D407" s="58">
        <v>1</v>
      </c>
      <c r="E407" s="58">
        <v>0</v>
      </c>
      <c r="F407" s="58">
        <v>75</v>
      </c>
    </row>
    <row r="408" spans="1:6" x14ac:dyDescent="0.25">
      <c r="A408" s="58" t="s">
        <v>14</v>
      </c>
      <c r="B408" s="58" t="s">
        <v>220</v>
      </c>
      <c r="C408" s="58">
        <v>1</v>
      </c>
      <c r="D408" s="58">
        <v>1</v>
      </c>
      <c r="E408" s="58">
        <v>1</v>
      </c>
      <c r="F408" s="58">
        <v>25</v>
      </c>
    </row>
    <row r="409" spans="1:6" x14ac:dyDescent="0.25">
      <c r="A409" s="58" t="s">
        <v>14</v>
      </c>
      <c r="B409" s="58" t="s">
        <v>184</v>
      </c>
      <c r="C409" s="58">
        <v>0</v>
      </c>
      <c r="D409" s="58">
        <v>0</v>
      </c>
      <c r="E409" s="58">
        <v>0</v>
      </c>
      <c r="F409" s="58">
        <v>38</v>
      </c>
    </row>
    <row r="410" spans="1:6" x14ac:dyDescent="0.25">
      <c r="A410" s="58" t="s">
        <v>14</v>
      </c>
      <c r="B410" s="58" t="s">
        <v>184</v>
      </c>
      <c r="C410" s="58">
        <v>0</v>
      </c>
      <c r="D410" s="58">
        <v>0</v>
      </c>
      <c r="E410" s="58">
        <v>1</v>
      </c>
      <c r="F410" s="58">
        <v>147</v>
      </c>
    </row>
    <row r="411" spans="1:6" x14ac:dyDescent="0.25">
      <c r="A411" s="58" t="s">
        <v>14</v>
      </c>
      <c r="B411" s="58" t="s">
        <v>184</v>
      </c>
      <c r="C411" s="58">
        <v>0</v>
      </c>
      <c r="D411" s="58">
        <v>1</v>
      </c>
      <c r="E411" s="58">
        <v>0</v>
      </c>
      <c r="F411" s="58">
        <v>4</v>
      </c>
    </row>
    <row r="412" spans="1:6" x14ac:dyDescent="0.25">
      <c r="A412" s="58" t="s">
        <v>14</v>
      </c>
      <c r="B412" s="58" t="s">
        <v>184</v>
      </c>
      <c r="C412" s="58">
        <v>0</v>
      </c>
      <c r="D412" s="58">
        <v>1</v>
      </c>
      <c r="E412" s="58">
        <v>1</v>
      </c>
      <c r="F412" s="58">
        <v>4</v>
      </c>
    </row>
    <row r="413" spans="1:6" x14ac:dyDescent="0.25">
      <c r="A413" s="58" t="s">
        <v>14</v>
      </c>
      <c r="B413" s="58" t="s">
        <v>184</v>
      </c>
      <c r="C413" s="58">
        <v>1</v>
      </c>
      <c r="D413" s="58">
        <v>0</v>
      </c>
      <c r="E413" s="58">
        <v>0</v>
      </c>
      <c r="F413" s="58">
        <v>45</v>
      </c>
    </row>
    <row r="414" spans="1:6" x14ac:dyDescent="0.25">
      <c r="A414" s="58" t="s">
        <v>14</v>
      </c>
      <c r="B414" s="58" t="s">
        <v>184</v>
      </c>
      <c r="C414" s="58">
        <v>1</v>
      </c>
      <c r="D414" s="58">
        <v>0</v>
      </c>
      <c r="E414" s="58">
        <v>1</v>
      </c>
      <c r="F414" s="58">
        <v>9</v>
      </c>
    </row>
    <row r="415" spans="1:6" x14ac:dyDescent="0.25">
      <c r="A415" s="58" t="s">
        <v>14</v>
      </c>
      <c r="B415" s="58" t="s">
        <v>184</v>
      </c>
      <c r="C415" s="58">
        <v>1</v>
      </c>
      <c r="D415" s="58">
        <v>1</v>
      </c>
      <c r="E415" s="58">
        <v>0</v>
      </c>
      <c r="F415" s="58">
        <v>79</v>
      </c>
    </row>
    <row r="416" spans="1:6" x14ac:dyDescent="0.25">
      <c r="A416" s="58" t="s">
        <v>14</v>
      </c>
      <c r="B416" s="58" t="s">
        <v>184</v>
      </c>
      <c r="C416" s="58">
        <v>1</v>
      </c>
      <c r="D416" s="58">
        <v>1</v>
      </c>
      <c r="E416" s="58">
        <v>1</v>
      </c>
      <c r="F416" s="58">
        <v>17</v>
      </c>
    </row>
    <row r="417" spans="1:6" x14ac:dyDescent="0.25">
      <c r="A417" s="58" t="s">
        <v>14</v>
      </c>
      <c r="B417" s="58" t="s">
        <v>219</v>
      </c>
      <c r="C417" s="58">
        <v>0</v>
      </c>
      <c r="D417" s="58">
        <v>0</v>
      </c>
      <c r="E417" s="58">
        <v>0</v>
      </c>
      <c r="F417" s="58">
        <v>38</v>
      </c>
    </row>
    <row r="418" spans="1:6" x14ac:dyDescent="0.25">
      <c r="A418" s="58" t="s">
        <v>14</v>
      </c>
      <c r="B418" s="58" t="s">
        <v>219</v>
      </c>
      <c r="C418" s="58">
        <v>0</v>
      </c>
      <c r="D418" s="58">
        <v>0</v>
      </c>
      <c r="E418" s="58">
        <v>1</v>
      </c>
      <c r="F418" s="58">
        <v>257</v>
      </c>
    </row>
    <row r="419" spans="1:6" x14ac:dyDescent="0.25">
      <c r="A419" s="58" t="s">
        <v>14</v>
      </c>
      <c r="B419" s="58" t="s">
        <v>219</v>
      </c>
      <c r="C419" s="58">
        <v>0</v>
      </c>
      <c r="D419" s="58">
        <v>1</v>
      </c>
      <c r="E419" s="58">
        <v>0</v>
      </c>
      <c r="F419" s="58">
        <v>16</v>
      </c>
    </row>
    <row r="420" spans="1:6" x14ac:dyDescent="0.25">
      <c r="A420" s="58" t="s">
        <v>14</v>
      </c>
      <c r="B420" s="58" t="s">
        <v>219</v>
      </c>
      <c r="C420" s="58">
        <v>0</v>
      </c>
      <c r="D420" s="58">
        <v>1</v>
      </c>
      <c r="E420" s="58">
        <v>1</v>
      </c>
      <c r="F420" s="58">
        <v>4</v>
      </c>
    </row>
    <row r="421" spans="1:6" x14ac:dyDescent="0.25">
      <c r="A421" s="58" t="s">
        <v>14</v>
      </c>
      <c r="B421" s="58" t="s">
        <v>219</v>
      </c>
      <c r="C421" s="58">
        <v>1</v>
      </c>
      <c r="D421" s="58">
        <v>0</v>
      </c>
      <c r="E421" s="58">
        <v>0</v>
      </c>
      <c r="F421" s="58">
        <v>43</v>
      </c>
    </row>
    <row r="422" spans="1:6" x14ac:dyDescent="0.25">
      <c r="A422" s="58" t="s">
        <v>14</v>
      </c>
      <c r="B422" s="58" t="s">
        <v>219</v>
      </c>
      <c r="C422" s="58">
        <v>1</v>
      </c>
      <c r="D422" s="58">
        <v>0</v>
      </c>
      <c r="E422" s="58">
        <v>1</v>
      </c>
      <c r="F422" s="58">
        <v>10</v>
      </c>
    </row>
    <row r="423" spans="1:6" x14ac:dyDescent="0.25">
      <c r="A423" s="58" t="s">
        <v>14</v>
      </c>
      <c r="B423" s="58" t="s">
        <v>219</v>
      </c>
      <c r="C423" s="58">
        <v>1</v>
      </c>
      <c r="D423" s="58">
        <v>1</v>
      </c>
      <c r="E423" s="58">
        <v>0</v>
      </c>
      <c r="F423" s="58">
        <v>100</v>
      </c>
    </row>
    <row r="424" spans="1:6" x14ac:dyDescent="0.25">
      <c r="A424" s="58" t="s">
        <v>14</v>
      </c>
      <c r="B424" s="58" t="s">
        <v>219</v>
      </c>
      <c r="C424" s="58">
        <v>1</v>
      </c>
      <c r="D424" s="58">
        <v>1</v>
      </c>
      <c r="E424" s="58">
        <v>1</v>
      </c>
      <c r="F424" s="58">
        <v>32</v>
      </c>
    </row>
    <row r="425" spans="1:6" x14ac:dyDescent="0.25">
      <c r="A425" s="58" t="s">
        <v>14</v>
      </c>
      <c r="B425" s="58" t="s">
        <v>216</v>
      </c>
      <c r="C425" s="58">
        <v>0</v>
      </c>
      <c r="D425" s="58">
        <v>0</v>
      </c>
      <c r="E425" s="58">
        <v>0</v>
      </c>
      <c r="F425" s="58">
        <v>33</v>
      </c>
    </row>
    <row r="426" spans="1:6" x14ac:dyDescent="0.25">
      <c r="A426" s="58" t="s">
        <v>14</v>
      </c>
      <c r="B426" s="58" t="s">
        <v>216</v>
      </c>
      <c r="C426" s="58">
        <v>0</v>
      </c>
      <c r="D426" s="58">
        <v>0</v>
      </c>
      <c r="E426" s="58">
        <v>1</v>
      </c>
      <c r="F426" s="58">
        <v>141</v>
      </c>
    </row>
    <row r="427" spans="1:6" x14ac:dyDescent="0.25">
      <c r="A427" s="58" t="s">
        <v>14</v>
      </c>
      <c r="B427" s="58" t="s">
        <v>216</v>
      </c>
      <c r="C427" s="58">
        <v>0</v>
      </c>
      <c r="D427" s="58">
        <v>1</v>
      </c>
      <c r="E427" s="58">
        <v>0</v>
      </c>
      <c r="F427" s="58">
        <v>7</v>
      </c>
    </row>
    <row r="428" spans="1:6" x14ac:dyDescent="0.25">
      <c r="A428" s="58" t="s">
        <v>14</v>
      </c>
      <c r="B428" s="58" t="s">
        <v>216</v>
      </c>
      <c r="C428" s="58">
        <v>0</v>
      </c>
      <c r="D428" s="58">
        <v>1</v>
      </c>
      <c r="E428" s="58">
        <v>1</v>
      </c>
      <c r="F428" s="58">
        <v>4</v>
      </c>
    </row>
    <row r="429" spans="1:6" x14ac:dyDescent="0.25">
      <c r="A429" s="58" t="s">
        <v>14</v>
      </c>
      <c r="B429" s="58" t="s">
        <v>216</v>
      </c>
      <c r="C429" s="58">
        <v>1</v>
      </c>
      <c r="D429" s="58">
        <v>0</v>
      </c>
      <c r="E429" s="58">
        <v>0</v>
      </c>
      <c r="F429" s="58">
        <v>9</v>
      </c>
    </row>
    <row r="430" spans="1:6" x14ac:dyDescent="0.25">
      <c r="A430" s="58" t="s">
        <v>14</v>
      </c>
      <c r="B430" s="58" t="s">
        <v>216</v>
      </c>
      <c r="C430" s="58">
        <v>1</v>
      </c>
      <c r="D430" s="58">
        <v>0</v>
      </c>
      <c r="E430" s="58">
        <v>1</v>
      </c>
      <c r="F430" s="58">
        <v>2</v>
      </c>
    </row>
    <row r="431" spans="1:6" x14ac:dyDescent="0.25">
      <c r="A431" s="58" t="s">
        <v>14</v>
      </c>
      <c r="B431" s="58" t="s">
        <v>216</v>
      </c>
      <c r="C431" s="58">
        <v>1</v>
      </c>
      <c r="D431" s="58">
        <v>1</v>
      </c>
      <c r="E431" s="58">
        <v>0</v>
      </c>
      <c r="F431" s="58">
        <v>92</v>
      </c>
    </row>
    <row r="432" spans="1:6" x14ac:dyDescent="0.25">
      <c r="A432" s="58" t="s">
        <v>14</v>
      </c>
      <c r="B432" s="58" t="s">
        <v>216</v>
      </c>
      <c r="C432" s="58">
        <v>1</v>
      </c>
      <c r="D432" s="58">
        <v>1</v>
      </c>
      <c r="E432" s="58">
        <v>1</v>
      </c>
      <c r="F432" s="58">
        <v>19</v>
      </c>
    </row>
    <row r="433" spans="1:6" x14ac:dyDescent="0.25">
      <c r="A433" s="58" t="s">
        <v>14</v>
      </c>
      <c r="B433" s="58" t="s">
        <v>207</v>
      </c>
      <c r="C433" s="58">
        <v>0</v>
      </c>
      <c r="D433" s="58">
        <v>0</v>
      </c>
      <c r="E433" s="58">
        <v>0</v>
      </c>
      <c r="F433" s="58">
        <v>32</v>
      </c>
    </row>
    <row r="434" spans="1:6" x14ac:dyDescent="0.25">
      <c r="A434" s="58" t="s">
        <v>14</v>
      </c>
      <c r="B434" s="58" t="s">
        <v>207</v>
      </c>
      <c r="C434" s="58">
        <v>0</v>
      </c>
      <c r="D434" s="58">
        <v>0</v>
      </c>
      <c r="E434" s="58">
        <v>1</v>
      </c>
      <c r="F434" s="58">
        <v>183</v>
      </c>
    </row>
    <row r="435" spans="1:6" x14ac:dyDescent="0.25">
      <c r="A435" s="58" t="s">
        <v>14</v>
      </c>
      <c r="B435" s="58" t="s">
        <v>207</v>
      </c>
      <c r="C435" s="58">
        <v>0</v>
      </c>
      <c r="D435" s="58">
        <v>1</v>
      </c>
      <c r="E435" s="58">
        <v>0</v>
      </c>
      <c r="F435" s="58">
        <v>7</v>
      </c>
    </row>
    <row r="436" spans="1:6" x14ac:dyDescent="0.25">
      <c r="A436" s="58" t="s">
        <v>14</v>
      </c>
      <c r="B436" s="58" t="s">
        <v>207</v>
      </c>
      <c r="C436" s="58">
        <v>0</v>
      </c>
      <c r="D436" s="58">
        <v>1</v>
      </c>
      <c r="E436" s="58">
        <v>1</v>
      </c>
      <c r="F436" s="58">
        <v>3</v>
      </c>
    </row>
    <row r="437" spans="1:6" x14ac:dyDescent="0.25">
      <c r="A437" s="58" t="s">
        <v>14</v>
      </c>
      <c r="B437" s="58" t="s">
        <v>207</v>
      </c>
      <c r="C437" s="58">
        <v>1</v>
      </c>
      <c r="D437" s="58">
        <v>0</v>
      </c>
      <c r="E437" s="58">
        <v>0</v>
      </c>
      <c r="F437" s="58">
        <v>64</v>
      </c>
    </row>
    <row r="438" spans="1:6" x14ac:dyDescent="0.25">
      <c r="A438" s="58" t="s">
        <v>14</v>
      </c>
      <c r="B438" s="58" t="s">
        <v>207</v>
      </c>
      <c r="C438" s="58">
        <v>1</v>
      </c>
      <c r="D438" s="58">
        <v>0</v>
      </c>
      <c r="E438" s="58">
        <v>1</v>
      </c>
      <c r="F438" s="58">
        <v>5</v>
      </c>
    </row>
    <row r="439" spans="1:6" x14ac:dyDescent="0.25">
      <c r="A439" s="58" t="s">
        <v>14</v>
      </c>
      <c r="B439" s="58" t="s">
        <v>207</v>
      </c>
      <c r="C439" s="58">
        <v>1</v>
      </c>
      <c r="D439" s="58">
        <v>1</v>
      </c>
      <c r="E439" s="58">
        <v>0</v>
      </c>
      <c r="F439" s="58">
        <v>105</v>
      </c>
    </row>
    <row r="440" spans="1:6" x14ac:dyDescent="0.25">
      <c r="A440" s="58" t="s">
        <v>14</v>
      </c>
      <c r="B440" s="58" t="s">
        <v>207</v>
      </c>
      <c r="C440" s="58">
        <v>1</v>
      </c>
      <c r="D440" s="58">
        <v>1</v>
      </c>
      <c r="E440" s="58">
        <v>1</v>
      </c>
      <c r="F440" s="58">
        <v>24</v>
      </c>
    </row>
    <row r="441" spans="1:6" x14ac:dyDescent="0.25">
      <c r="A441" s="58" t="s">
        <v>14</v>
      </c>
      <c r="B441" s="58" t="s">
        <v>303</v>
      </c>
      <c r="C441" s="58">
        <v>0</v>
      </c>
      <c r="D441" s="58">
        <v>0</v>
      </c>
      <c r="E441" s="58">
        <v>0</v>
      </c>
      <c r="F441" s="58">
        <v>52</v>
      </c>
    </row>
    <row r="442" spans="1:6" x14ac:dyDescent="0.25">
      <c r="A442" s="58" t="s">
        <v>14</v>
      </c>
      <c r="B442" s="58" t="s">
        <v>303</v>
      </c>
      <c r="C442" s="58">
        <v>0</v>
      </c>
      <c r="D442" s="58">
        <v>0</v>
      </c>
      <c r="E442" s="58">
        <v>1</v>
      </c>
      <c r="F442" s="58">
        <v>132</v>
      </c>
    </row>
    <row r="443" spans="1:6" x14ac:dyDescent="0.25">
      <c r="A443" s="58" t="s">
        <v>14</v>
      </c>
      <c r="B443" s="58" t="s">
        <v>303</v>
      </c>
      <c r="C443" s="58">
        <v>0</v>
      </c>
      <c r="D443" s="58">
        <v>1</v>
      </c>
      <c r="E443" s="58">
        <v>0</v>
      </c>
      <c r="F443" s="58">
        <v>10</v>
      </c>
    </row>
    <row r="444" spans="1:6" x14ac:dyDescent="0.25">
      <c r="A444" s="58" t="s">
        <v>14</v>
      </c>
      <c r="B444" s="58" t="s">
        <v>303</v>
      </c>
      <c r="C444" s="58">
        <v>0</v>
      </c>
      <c r="D444" s="58">
        <v>1</v>
      </c>
      <c r="E444" s="58">
        <v>1</v>
      </c>
      <c r="F444" s="58">
        <v>3</v>
      </c>
    </row>
    <row r="445" spans="1:6" x14ac:dyDescent="0.25">
      <c r="A445" s="58" t="s">
        <v>14</v>
      </c>
      <c r="B445" s="58" t="s">
        <v>303</v>
      </c>
      <c r="C445" s="58">
        <v>1</v>
      </c>
      <c r="D445" s="58">
        <v>0</v>
      </c>
      <c r="E445" s="58">
        <v>0</v>
      </c>
      <c r="F445" s="58">
        <v>25</v>
      </c>
    </row>
    <row r="446" spans="1:6" x14ac:dyDescent="0.25">
      <c r="A446" s="58" t="s">
        <v>14</v>
      </c>
      <c r="B446" s="58" t="s">
        <v>303</v>
      </c>
      <c r="C446" s="58">
        <v>1</v>
      </c>
      <c r="D446" s="58">
        <v>0</v>
      </c>
      <c r="E446" s="58">
        <v>1</v>
      </c>
      <c r="F446" s="58">
        <v>3</v>
      </c>
    </row>
    <row r="447" spans="1:6" x14ac:dyDescent="0.25">
      <c r="A447" s="58" t="s">
        <v>14</v>
      </c>
      <c r="B447" s="58" t="s">
        <v>303</v>
      </c>
      <c r="C447" s="58">
        <v>1</v>
      </c>
      <c r="D447" s="58">
        <v>1</v>
      </c>
      <c r="E447" s="58">
        <v>0</v>
      </c>
      <c r="F447" s="58">
        <v>98</v>
      </c>
    </row>
    <row r="448" spans="1:6" x14ac:dyDescent="0.25">
      <c r="A448" s="58" t="s">
        <v>14</v>
      </c>
      <c r="B448" s="58" t="s">
        <v>303</v>
      </c>
      <c r="C448" s="58">
        <v>1</v>
      </c>
      <c r="D448" s="58">
        <v>1</v>
      </c>
      <c r="E448" s="58">
        <v>1</v>
      </c>
      <c r="F448" s="58">
        <v>12</v>
      </c>
    </row>
    <row r="449" spans="1:6" x14ac:dyDescent="0.25">
      <c r="A449" s="58" t="s">
        <v>14</v>
      </c>
      <c r="B449" s="58" t="s">
        <v>304</v>
      </c>
      <c r="C449" s="58">
        <v>0</v>
      </c>
      <c r="D449" s="58">
        <v>0</v>
      </c>
      <c r="E449" s="58">
        <v>0</v>
      </c>
      <c r="F449" s="58">
        <v>63</v>
      </c>
    </row>
    <row r="450" spans="1:6" x14ac:dyDescent="0.25">
      <c r="A450" s="58" t="s">
        <v>14</v>
      </c>
      <c r="B450" s="58" t="s">
        <v>304</v>
      </c>
      <c r="C450" s="58">
        <v>0</v>
      </c>
      <c r="D450" s="58">
        <v>0</v>
      </c>
      <c r="E450" s="58">
        <v>1</v>
      </c>
      <c r="F450" s="58">
        <v>147</v>
      </c>
    </row>
    <row r="451" spans="1:6" x14ac:dyDescent="0.25">
      <c r="A451" s="58" t="s">
        <v>14</v>
      </c>
      <c r="B451" s="58" t="s">
        <v>304</v>
      </c>
      <c r="C451" s="58">
        <v>0</v>
      </c>
      <c r="D451" s="58">
        <v>1</v>
      </c>
      <c r="E451" s="58">
        <v>0</v>
      </c>
      <c r="F451" s="58">
        <v>13</v>
      </c>
    </row>
    <row r="452" spans="1:6" x14ac:dyDescent="0.25">
      <c r="A452" s="58" t="s">
        <v>14</v>
      </c>
      <c r="B452" s="58" t="s">
        <v>304</v>
      </c>
      <c r="C452" s="58">
        <v>0</v>
      </c>
      <c r="D452" s="58">
        <v>1</v>
      </c>
      <c r="E452" s="58">
        <v>1</v>
      </c>
      <c r="F452" s="58">
        <v>11</v>
      </c>
    </row>
    <row r="453" spans="1:6" x14ac:dyDescent="0.25">
      <c r="A453" s="58" t="s">
        <v>14</v>
      </c>
      <c r="B453" s="58" t="s">
        <v>304</v>
      </c>
      <c r="C453" s="58">
        <v>1</v>
      </c>
      <c r="D453" s="58">
        <v>0</v>
      </c>
      <c r="E453" s="58">
        <v>0</v>
      </c>
      <c r="F453" s="58">
        <v>38</v>
      </c>
    </row>
    <row r="454" spans="1:6" x14ac:dyDescent="0.25">
      <c r="A454" s="58" t="s">
        <v>14</v>
      </c>
      <c r="B454" s="58" t="s">
        <v>304</v>
      </c>
      <c r="C454" s="58">
        <v>1</v>
      </c>
      <c r="D454" s="58">
        <v>0</v>
      </c>
      <c r="E454" s="58">
        <v>1</v>
      </c>
      <c r="F454" s="58">
        <v>5</v>
      </c>
    </row>
    <row r="455" spans="1:6" x14ac:dyDescent="0.25">
      <c r="A455" s="58" t="s">
        <v>14</v>
      </c>
      <c r="B455" s="58" t="s">
        <v>304</v>
      </c>
      <c r="C455" s="58">
        <v>1</v>
      </c>
      <c r="D455" s="58">
        <v>1</v>
      </c>
      <c r="E455" s="58">
        <v>0</v>
      </c>
      <c r="F455" s="58">
        <v>113</v>
      </c>
    </row>
    <row r="456" spans="1:6" x14ac:dyDescent="0.25">
      <c r="A456" s="58" t="s">
        <v>14</v>
      </c>
      <c r="B456" s="58" t="s">
        <v>304</v>
      </c>
      <c r="C456" s="58">
        <v>1</v>
      </c>
      <c r="D456" s="58">
        <v>1</v>
      </c>
      <c r="E456" s="58">
        <v>1</v>
      </c>
      <c r="F456" s="58">
        <v>21</v>
      </c>
    </row>
    <row r="457" spans="1:6" x14ac:dyDescent="0.25">
      <c r="A457" s="58" t="s">
        <v>4</v>
      </c>
      <c r="B457" s="58" t="s">
        <v>300</v>
      </c>
      <c r="C457" s="58">
        <v>0</v>
      </c>
      <c r="D457" s="58">
        <v>0</v>
      </c>
      <c r="E457" s="58">
        <v>0</v>
      </c>
      <c r="F457" s="58">
        <v>733</v>
      </c>
    </row>
    <row r="458" spans="1:6" x14ac:dyDescent="0.25">
      <c r="A458" s="58" t="s">
        <v>4</v>
      </c>
      <c r="B458" s="58" t="s">
        <v>300</v>
      </c>
      <c r="C458" s="58">
        <v>0</v>
      </c>
      <c r="D458" s="58">
        <v>0</v>
      </c>
      <c r="E458" s="58">
        <v>1</v>
      </c>
      <c r="F458" s="58">
        <v>1318</v>
      </c>
    </row>
    <row r="459" spans="1:6" x14ac:dyDescent="0.25">
      <c r="A459" s="58" t="s">
        <v>4</v>
      </c>
      <c r="B459" s="58" t="s">
        <v>300</v>
      </c>
      <c r="C459" s="58">
        <v>0</v>
      </c>
      <c r="D459" s="58">
        <v>1</v>
      </c>
      <c r="E459" s="58">
        <v>0</v>
      </c>
      <c r="F459" s="58">
        <v>226</v>
      </c>
    </row>
    <row r="460" spans="1:6" x14ac:dyDescent="0.25">
      <c r="A460" s="58" t="s">
        <v>4</v>
      </c>
      <c r="B460" s="58" t="s">
        <v>300</v>
      </c>
      <c r="C460" s="58">
        <v>0</v>
      </c>
      <c r="D460" s="58">
        <v>1</v>
      </c>
      <c r="E460" s="58">
        <v>1</v>
      </c>
      <c r="F460" s="58">
        <v>721</v>
      </c>
    </row>
    <row r="461" spans="1:6" x14ac:dyDescent="0.25">
      <c r="A461" s="58" t="s">
        <v>4</v>
      </c>
      <c r="B461" s="58" t="s">
        <v>300</v>
      </c>
      <c r="C461" s="58">
        <v>1</v>
      </c>
      <c r="D461" s="58">
        <v>0</v>
      </c>
      <c r="E461" s="58">
        <v>0</v>
      </c>
      <c r="F461" s="58">
        <v>22</v>
      </c>
    </row>
    <row r="462" spans="1:6" x14ac:dyDescent="0.25">
      <c r="A462" s="58" t="s">
        <v>4</v>
      </c>
      <c r="B462" s="58" t="s">
        <v>300</v>
      </c>
      <c r="C462" s="58">
        <v>1</v>
      </c>
      <c r="D462" s="58">
        <v>0</v>
      </c>
      <c r="E462" s="58">
        <v>1</v>
      </c>
      <c r="F462" s="58">
        <v>17</v>
      </c>
    </row>
    <row r="463" spans="1:6" x14ac:dyDescent="0.25">
      <c r="A463" s="58" t="s">
        <v>4</v>
      </c>
      <c r="B463" s="58" t="s">
        <v>300</v>
      </c>
      <c r="C463" s="58">
        <v>1</v>
      </c>
      <c r="D463" s="58">
        <v>1</v>
      </c>
      <c r="E463" s="58">
        <v>0</v>
      </c>
      <c r="F463" s="58">
        <v>28</v>
      </c>
    </row>
    <row r="464" spans="1:6" x14ac:dyDescent="0.25">
      <c r="A464" s="58" t="s">
        <v>4</v>
      </c>
      <c r="B464" s="58" t="s">
        <v>300</v>
      </c>
      <c r="C464" s="58">
        <v>1</v>
      </c>
      <c r="D464" s="58">
        <v>1</v>
      </c>
      <c r="E464" s="58">
        <v>1</v>
      </c>
      <c r="F464" s="58">
        <v>32</v>
      </c>
    </row>
    <row r="465" spans="1:6" x14ac:dyDescent="0.25">
      <c r="A465" s="58" t="s">
        <v>4</v>
      </c>
      <c r="B465" s="58" t="s">
        <v>214</v>
      </c>
      <c r="C465" s="58">
        <v>0</v>
      </c>
      <c r="D465" s="58">
        <v>0</v>
      </c>
      <c r="E465" s="58">
        <v>0</v>
      </c>
      <c r="F465" s="58">
        <v>516</v>
      </c>
    </row>
    <row r="466" spans="1:6" x14ac:dyDescent="0.25">
      <c r="A466" s="58" t="s">
        <v>4</v>
      </c>
      <c r="B466" s="58" t="s">
        <v>214</v>
      </c>
      <c r="C466" s="58">
        <v>0</v>
      </c>
      <c r="D466" s="58">
        <v>0</v>
      </c>
      <c r="E466" s="58">
        <v>1</v>
      </c>
      <c r="F466" s="58">
        <v>876</v>
      </c>
    </row>
    <row r="467" spans="1:6" x14ac:dyDescent="0.25">
      <c r="A467" s="58" t="s">
        <v>4</v>
      </c>
      <c r="B467" s="58" t="s">
        <v>214</v>
      </c>
      <c r="C467" s="58">
        <v>0</v>
      </c>
      <c r="D467" s="58">
        <v>1</v>
      </c>
      <c r="E467" s="58">
        <v>0</v>
      </c>
      <c r="F467" s="58">
        <v>129</v>
      </c>
    </row>
    <row r="468" spans="1:6" x14ac:dyDescent="0.25">
      <c r="A468" s="58" t="s">
        <v>4</v>
      </c>
      <c r="B468" s="58" t="s">
        <v>214</v>
      </c>
      <c r="C468" s="58">
        <v>0</v>
      </c>
      <c r="D468" s="58">
        <v>1</v>
      </c>
      <c r="E468" s="58">
        <v>1</v>
      </c>
      <c r="F468" s="58">
        <v>530</v>
      </c>
    </row>
    <row r="469" spans="1:6" x14ac:dyDescent="0.25">
      <c r="A469" s="58" t="s">
        <v>4</v>
      </c>
      <c r="B469" s="58" t="s">
        <v>214</v>
      </c>
      <c r="C469" s="58">
        <v>1</v>
      </c>
      <c r="D469" s="58">
        <v>0</v>
      </c>
      <c r="E469" s="58">
        <v>0</v>
      </c>
      <c r="F469" s="58">
        <v>17</v>
      </c>
    </row>
    <row r="470" spans="1:6" x14ac:dyDescent="0.25">
      <c r="A470" s="58" t="s">
        <v>4</v>
      </c>
      <c r="B470" s="58" t="s">
        <v>214</v>
      </c>
      <c r="C470" s="58">
        <v>1</v>
      </c>
      <c r="D470" s="58">
        <v>0</v>
      </c>
      <c r="E470" s="58">
        <v>1</v>
      </c>
      <c r="F470" s="58">
        <v>13</v>
      </c>
    </row>
    <row r="471" spans="1:6" x14ac:dyDescent="0.25">
      <c r="A471" s="58" t="s">
        <v>4</v>
      </c>
      <c r="B471" s="58" t="s">
        <v>214</v>
      </c>
      <c r="C471" s="58">
        <v>1</v>
      </c>
      <c r="D471" s="58">
        <v>1</v>
      </c>
      <c r="E471" s="58">
        <v>0</v>
      </c>
      <c r="F471" s="58">
        <v>26</v>
      </c>
    </row>
    <row r="472" spans="1:6" x14ac:dyDescent="0.25">
      <c r="A472" s="58" t="s">
        <v>4</v>
      </c>
      <c r="B472" s="58" t="s">
        <v>214</v>
      </c>
      <c r="C472" s="58">
        <v>1</v>
      </c>
      <c r="D472" s="58">
        <v>1</v>
      </c>
      <c r="E472" s="58">
        <v>1</v>
      </c>
      <c r="F472" s="58">
        <v>29</v>
      </c>
    </row>
    <row r="473" spans="1:6" x14ac:dyDescent="0.25">
      <c r="A473" s="58" t="s">
        <v>4</v>
      </c>
      <c r="B473" s="58" t="s">
        <v>213</v>
      </c>
      <c r="C473" s="58">
        <v>0</v>
      </c>
      <c r="D473" s="58">
        <v>0</v>
      </c>
      <c r="E473" s="58">
        <v>0</v>
      </c>
      <c r="F473" s="58">
        <v>956</v>
      </c>
    </row>
    <row r="474" spans="1:6" x14ac:dyDescent="0.25">
      <c r="A474" s="58" t="s">
        <v>4</v>
      </c>
      <c r="B474" s="58" t="s">
        <v>213</v>
      </c>
      <c r="C474" s="58">
        <v>0</v>
      </c>
      <c r="D474" s="58">
        <v>0</v>
      </c>
      <c r="E474" s="58">
        <v>1</v>
      </c>
      <c r="F474" s="58">
        <v>1740</v>
      </c>
    </row>
    <row r="475" spans="1:6" x14ac:dyDescent="0.25">
      <c r="A475" s="58" t="s">
        <v>4</v>
      </c>
      <c r="B475" s="58" t="s">
        <v>213</v>
      </c>
      <c r="C475" s="58">
        <v>0</v>
      </c>
      <c r="D475" s="58">
        <v>1</v>
      </c>
      <c r="E475" s="58">
        <v>0</v>
      </c>
      <c r="F475" s="58">
        <v>261</v>
      </c>
    </row>
    <row r="476" spans="1:6" x14ac:dyDescent="0.25">
      <c r="A476" s="58" t="s">
        <v>4</v>
      </c>
      <c r="B476" s="58" t="s">
        <v>213</v>
      </c>
      <c r="C476" s="58">
        <v>0</v>
      </c>
      <c r="D476" s="58">
        <v>1</v>
      </c>
      <c r="E476" s="58">
        <v>1</v>
      </c>
      <c r="F476" s="58">
        <v>838</v>
      </c>
    </row>
    <row r="477" spans="1:6" x14ac:dyDescent="0.25">
      <c r="A477" s="58" t="s">
        <v>4</v>
      </c>
      <c r="B477" s="58" t="s">
        <v>213</v>
      </c>
      <c r="C477" s="58">
        <v>1</v>
      </c>
      <c r="D477" s="58">
        <v>0</v>
      </c>
      <c r="E477" s="58">
        <v>0</v>
      </c>
      <c r="F477" s="58">
        <v>21</v>
      </c>
    </row>
    <row r="478" spans="1:6" x14ac:dyDescent="0.25">
      <c r="A478" s="58" t="s">
        <v>4</v>
      </c>
      <c r="B478" s="58" t="s">
        <v>213</v>
      </c>
      <c r="C478" s="58">
        <v>1</v>
      </c>
      <c r="D478" s="58">
        <v>0</v>
      </c>
      <c r="E478" s="58">
        <v>1</v>
      </c>
      <c r="F478" s="58">
        <v>17</v>
      </c>
    </row>
    <row r="479" spans="1:6" x14ac:dyDescent="0.25">
      <c r="A479" s="58" t="s">
        <v>4</v>
      </c>
      <c r="B479" s="58" t="s">
        <v>213</v>
      </c>
      <c r="C479" s="58">
        <v>1</v>
      </c>
      <c r="D479" s="58">
        <v>1</v>
      </c>
      <c r="E479" s="58">
        <v>0</v>
      </c>
      <c r="F479" s="58">
        <v>50</v>
      </c>
    </row>
    <row r="480" spans="1:6" x14ac:dyDescent="0.25">
      <c r="A480" s="58" t="s">
        <v>4</v>
      </c>
      <c r="B480" s="58" t="s">
        <v>213</v>
      </c>
      <c r="C480" s="58">
        <v>1</v>
      </c>
      <c r="D480" s="58">
        <v>1</v>
      </c>
      <c r="E480" s="58">
        <v>1</v>
      </c>
      <c r="F480" s="58">
        <v>34</v>
      </c>
    </row>
    <row r="481" spans="1:6" x14ac:dyDescent="0.25">
      <c r="A481" s="58" t="s">
        <v>4</v>
      </c>
      <c r="B481" s="58" t="s">
        <v>245</v>
      </c>
      <c r="C481" s="58">
        <v>0</v>
      </c>
      <c r="D481" s="58">
        <v>0</v>
      </c>
      <c r="E481" s="58">
        <v>0</v>
      </c>
      <c r="F481" s="58">
        <v>750</v>
      </c>
    </row>
    <row r="482" spans="1:6" x14ac:dyDescent="0.25">
      <c r="A482" s="58" t="s">
        <v>4</v>
      </c>
      <c r="B482" s="58" t="s">
        <v>245</v>
      </c>
      <c r="C482" s="58">
        <v>0</v>
      </c>
      <c r="D482" s="58">
        <v>0</v>
      </c>
      <c r="E482" s="58">
        <v>1</v>
      </c>
      <c r="F482" s="58">
        <v>1150</v>
      </c>
    </row>
    <row r="483" spans="1:6" x14ac:dyDescent="0.25">
      <c r="A483" s="58" t="s">
        <v>4</v>
      </c>
      <c r="B483" s="58" t="s">
        <v>245</v>
      </c>
      <c r="C483" s="58">
        <v>0</v>
      </c>
      <c r="D483" s="58">
        <v>1</v>
      </c>
      <c r="E483" s="58">
        <v>0</v>
      </c>
      <c r="F483" s="58">
        <v>157</v>
      </c>
    </row>
    <row r="484" spans="1:6" x14ac:dyDescent="0.25">
      <c r="A484" s="58" t="s">
        <v>4</v>
      </c>
      <c r="B484" s="58" t="s">
        <v>245</v>
      </c>
      <c r="C484" s="58">
        <v>0</v>
      </c>
      <c r="D484" s="58">
        <v>1</v>
      </c>
      <c r="E484" s="58">
        <v>1</v>
      </c>
      <c r="F484" s="58">
        <v>465</v>
      </c>
    </row>
    <row r="485" spans="1:6" x14ac:dyDescent="0.25">
      <c r="A485" s="58" t="s">
        <v>4</v>
      </c>
      <c r="B485" s="58" t="s">
        <v>245</v>
      </c>
      <c r="C485" s="58">
        <v>1</v>
      </c>
      <c r="D485" s="58">
        <v>0</v>
      </c>
      <c r="E485" s="58">
        <v>0</v>
      </c>
      <c r="F485" s="58">
        <v>40</v>
      </c>
    </row>
    <row r="486" spans="1:6" x14ac:dyDescent="0.25">
      <c r="A486" s="58" t="s">
        <v>4</v>
      </c>
      <c r="B486" s="58" t="s">
        <v>245</v>
      </c>
      <c r="C486" s="58">
        <v>1</v>
      </c>
      <c r="D486" s="58">
        <v>0</v>
      </c>
      <c r="E486" s="58">
        <v>1</v>
      </c>
      <c r="F486" s="58">
        <v>13</v>
      </c>
    </row>
    <row r="487" spans="1:6" x14ac:dyDescent="0.25">
      <c r="A487" s="58" t="s">
        <v>4</v>
      </c>
      <c r="B487" s="58" t="s">
        <v>245</v>
      </c>
      <c r="C487" s="58">
        <v>1</v>
      </c>
      <c r="D487" s="58">
        <v>1</v>
      </c>
      <c r="E487" s="58">
        <v>0</v>
      </c>
      <c r="F487" s="58">
        <v>32</v>
      </c>
    </row>
    <row r="488" spans="1:6" x14ac:dyDescent="0.25">
      <c r="A488" s="58" t="s">
        <v>4</v>
      </c>
      <c r="B488" s="58" t="s">
        <v>245</v>
      </c>
      <c r="C488" s="58">
        <v>1</v>
      </c>
      <c r="D488" s="58">
        <v>1</v>
      </c>
      <c r="E488" s="58">
        <v>1</v>
      </c>
      <c r="F488" s="58">
        <v>23</v>
      </c>
    </row>
    <row r="489" spans="1:6" x14ac:dyDescent="0.25">
      <c r="A489" s="58" t="s">
        <v>4</v>
      </c>
      <c r="B489" s="58" t="s">
        <v>185</v>
      </c>
      <c r="C489" s="58">
        <v>0</v>
      </c>
      <c r="D489" s="58">
        <v>0</v>
      </c>
      <c r="E489" s="58">
        <v>0</v>
      </c>
      <c r="F489" s="58">
        <v>1932</v>
      </c>
    </row>
    <row r="490" spans="1:6" x14ac:dyDescent="0.25">
      <c r="A490" s="58" t="s">
        <v>4</v>
      </c>
      <c r="B490" s="58" t="s">
        <v>185</v>
      </c>
      <c r="C490" s="58">
        <v>0</v>
      </c>
      <c r="D490" s="58">
        <v>0</v>
      </c>
      <c r="E490" s="58">
        <v>1</v>
      </c>
      <c r="F490" s="58">
        <v>3389</v>
      </c>
    </row>
    <row r="491" spans="1:6" x14ac:dyDescent="0.25">
      <c r="A491" s="58" t="s">
        <v>4</v>
      </c>
      <c r="B491" s="58" t="s">
        <v>185</v>
      </c>
      <c r="C491" s="58">
        <v>0</v>
      </c>
      <c r="D491" s="58">
        <v>1</v>
      </c>
      <c r="E491" s="58">
        <v>0</v>
      </c>
      <c r="F491" s="58">
        <v>518</v>
      </c>
    </row>
    <row r="492" spans="1:6" x14ac:dyDescent="0.25">
      <c r="A492" s="58" t="s">
        <v>4</v>
      </c>
      <c r="B492" s="58" t="s">
        <v>185</v>
      </c>
      <c r="C492" s="58">
        <v>0</v>
      </c>
      <c r="D492" s="58">
        <v>1</v>
      </c>
      <c r="E492" s="58">
        <v>1</v>
      </c>
      <c r="F492" s="58">
        <v>2171</v>
      </c>
    </row>
    <row r="493" spans="1:6" x14ac:dyDescent="0.25">
      <c r="A493" s="58" t="s">
        <v>4</v>
      </c>
      <c r="B493" s="58" t="s">
        <v>185</v>
      </c>
      <c r="C493" s="58">
        <v>1</v>
      </c>
      <c r="D493" s="58">
        <v>0</v>
      </c>
      <c r="E493" s="58">
        <v>0</v>
      </c>
      <c r="F493" s="58">
        <v>60</v>
      </c>
    </row>
    <row r="494" spans="1:6" x14ac:dyDescent="0.25">
      <c r="A494" s="58" t="s">
        <v>4</v>
      </c>
      <c r="B494" s="58" t="s">
        <v>185</v>
      </c>
      <c r="C494" s="58">
        <v>1</v>
      </c>
      <c r="D494" s="58">
        <v>0</v>
      </c>
      <c r="E494" s="58">
        <v>1</v>
      </c>
      <c r="F494" s="58">
        <v>42</v>
      </c>
    </row>
    <row r="495" spans="1:6" x14ac:dyDescent="0.25">
      <c r="A495" s="58" t="s">
        <v>4</v>
      </c>
      <c r="B495" s="58" t="s">
        <v>185</v>
      </c>
      <c r="C495" s="58">
        <v>1</v>
      </c>
      <c r="D495" s="58">
        <v>1</v>
      </c>
      <c r="E495" s="58">
        <v>0</v>
      </c>
      <c r="F495" s="58">
        <v>66</v>
      </c>
    </row>
    <row r="496" spans="1:6" x14ac:dyDescent="0.25">
      <c r="A496" s="58" t="s">
        <v>4</v>
      </c>
      <c r="B496" s="58" t="s">
        <v>185</v>
      </c>
      <c r="C496" s="58">
        <v>1</v>
      </c>
      <c r="D496" s="58">
        <v>1</v>
      </c>
      <c r="E496" s="58">
        <v>1</v>
      </c>
      <c r="F496" s="58">
        <v>73</v>
      </c>
    </row>
    <row r="497" spans="1:6" x14ac:dyDescent="0.25">
      <c r="A497" s="58" t="s">
        <v>4</v>
      </c>
      <c r="B497" s="58" t="s">
        <v>173</v>
      </c>
      <c r="C497" s="58">
        <v>0</v>
      </c>
      <c r="D497" s="58">
        <v>0</v>
      </c>
      <c r="E497" s="58">
        <v>0</v>
      </c>
      <c r="F497" s="58">
        <v>1591</v>
      </c>
    </row>
    <row r="498" spans="1:6" x14ac:dyDescent="0.25">
      <c r="A498" s="58" t="s">
        <v>4</v>
      </c>
      <c r="B498" s="58" t="s">
        <v>173</v>
      </c>
      <c r="C498" s="58">
        <v>0</v>
      </c>
      <c r="D498" s="58">
        <v>0</v>
      </c>
      <c r="E498" s="58">
        <v>1</v>
      </c>
      <c r="F498" s="58">
        <v>2241</v>
      </c>
    </row>
    <row r="499" spans="1:6" x14ac:dyDescent="0.25">
      <c r="A499" s="58" t="s">
        <v>4</v>
      </c>
      <c r="B499" s="58" t="s">
        <v>173</v>
      </c>
      <c r="C499" s="58">
        <v>0</v>
      </c>
      <c r="D499" s="58">
        <v>1</v>
      </c>
      <c r="E499" s="58">
        <v>0</v>
      </c>
      <c r="F499" s="58">
        <v>342</v>
      </c>
    </row>
    <row r="500" spans="1:6" x14ac:dyDescent="0.25">
      <c r="A500" s="58" t="s">
        <v>4</v>
      </c>
      <c r="B500" s="58" t="s">
        <v>173</v>
      </c>
      <c r="C500" s="58">
        <v>0</v>
      </c>
      <c r="D500" s="58">
        <v>1</v>
      </c>
      <c r="E500" s="58">
        <v>1</v>
      </c>
      <c r="F500" s="58">
        <v>1335</v>
      </c>
    </row>
    <row r="501" spans="1:6" x14ac:dyDescent="0.25">
      <c r="A501" s="58" t="s">
        <v>4</v>
      </c>
      <c r="B501" s="58" t="s">
        <v>173</v>
      </c>
      <c r="C501" s="58">
        <v>1</v>
      </c>
      <c r="D501" s="58">
        <v>0</v>
      </c>
      <c r="E501" s="58">
        <v>0</v>
      </c>
      <c r="F501" s="58">
        <v>60</v>
      </c>
    </row>
    <row r="502" spans="1:6" x14ac:dyDescent="0.25">
      <c r="A502" s="58" t="s">
        <v>4</v>
      </c>
      <c r="B502" s="58" t="s">
        <v>173</v>
      </c>
      <c r="C502" s="58">
        <v>1</v>
      </c>
      <c r="D502" s="58">
        <v>0</v>
      </c>
      <c r="E502" s="58">
        <v>1</v>
      </c>
      <c r="F502" s="58">
        <v>31</v>
      </c>
    </row>
    <row r="503" spans="1:6" x14ac:dyDescent="0.25">
      <c r="A503" s="58" t="s">
        <v>4</v>
      </c>
      <c r="B503" s="58" t="s">
        <v>173</v>
      </c>
      <c r="C503" s="58">
        <v>1</v>
      </c>
      <c r="D503" s="58">
        <v>1</v>
      </c>
      <c r="E503" s="58">
        <v>0</v>
      </c>
      <c r="F503" s="58">
        <v>88</v>
      </c>
    </row>
    <row r="504" spans="1:6" x14ac:dyDescent="0.25">
      <c r="A504" s="58" t="s">
        <v>4</v>
      </c>
      <c r="B504" s="58" t="s">
        <v>173</v>
      </c>
      <c r="C504" s="58">
        <v>1</v>
      </c>
      <c r="D504" s="58">
        <v>1</v>
      </c>
      <c r="E504" s="58">
        <v>1</v>
      </c>
      <c r="F504" s="58">
        <v>50</v>
      </c>
    </row>
    <row r="505" spans="1:6" x14ac:dyDescent="0.25">
      <c r="A505" s="58" t="s">
        <v>4</v>
      </c>
      <c r="B505" s="58" t="s">
        <v>174</v>
      </c>
      <c r="C505" s="58">
        <v>0</v>
      </c>
      <c r="D505" s="58">
        <v>0</v>
      </c>
      <c r="E505" s="58">
        <v>0</v>
      </c>
      <c r="F505" s="58">
        <v>2295</v>
      </c>
    </row>
    <row r="506" spans="1:6" x14ac:dyDescent="0.25">
      <c r="A506" s="58" t="s">
        <v>4</v>
      </c>
      <c r="B506" s="58" t="s">
        <v>174</v>
      </c>
      <c r="C506" s="58">
        <v>0</v>
      </c>
      <c r="D506" s="58">
        <v>0</v>
      </c>
      <c r="E506" s="58">
        <v>1</v>
      </c>
      <c r="F506" s="58">
        <v>4198</v>
      </c>
    </row>
    <row r="507" spans="1:6" x14ac:dyDescent="0.25">
      <c r="A507" s="58" t="s">
        <v>4</v>
      </c>
      <c r="B507" s="58" t="s">
        <v>174</v>
      </c>
      <c r="C507" s="58">
        <v>0</v>
      </c>
      <c r="D507" s="58">
        <v>1</v>
      </c>
      <c r="E507" s="58">
        <v>0</v>
      </c>
      <c r="F507" s="58">
        <v>604</v>
      </c>
    </row>
    <row r="508" spans="1:6" x14ac:dyDescent="0.25">
      <c r="A508" s="58" t="s">
        <v>4</v>
      </c>
      <c r="B508" s="58" t="s">
        <v>174</v>
      </c>
      <c r="C508" s="58">
        <v>0</v>
      </c>
      <c r="D508" s="58">
        <v>1</v>
      </c>
      <c r="E508" s="58">
        <v>1</v>
      </c>
      <c r="F508" s="58">
        <v>1867</v>
      </c>
    </row>
    <row r="509" spans="1:6" x14ac:dyDescent="0.25">
      <c r="A509" s="58" t="s">
        <v>4</v>
      </c>
      <c r="B509" s="58" t="s">
        <v>174</v>
      </c>
      <c r="C509" s="58">
        <v>1</v>
      </c>
      <c r="D509" s="58">
        <v>0</v>
      </c>
      <c r="E509" s="58">
        <v>0</v>
      </c>
      <c r="F509" s="58">
        <v>73</v>
      </c>
    </row>
    <row r="510" spans="1:6" x14ac:dyDescent="0.25">
      <c r="A510" s="58" t="s">
        <v>4</v>
      </c>
      <c r="B510" s="58" t="s">
        <v>174</v>
      </c>
      <c r="C510" s="58">
        <v>1</v>
      </c>
      <c r="D510" s="58">
        <v>0</v>
      </c>
      <c r="E510" s="58">
        <v>1</v>
      </c>
      <c r="F510" s="58">
        <v>37</v>
      </c>
    </row>
    <row r="511" spans="1:6" x14ac:dyDescent="0.25">
      <c r="A511" s="58" t="s">
        <v>4</v>
      </c>
      <c r="B511" s="58" t="s">
        <v>174</v>
      </c>
      <c r="C511" s="58">
        <v>1</v>
      </c>
      <c r="D511" s="58">
        <v>1</v>
      </c>
      <c r="E511" s="58">
        <v>0</v>
      </c>
      <c r="F511" s="58">
        <v>99</v>
      </c>
    </row>
    <row r="512" spans="1:6" x14ac:dyDescent="0.25">
      <c r="A512" s="58" t="s">
        <v>4</v>
      </c>
      <c r="B512" s="58" t="s">
        <v>174</v>
      </c>
      <c r="C512" s="58">
        <v>1</v>
      </c>
      <c r="D512" s="58">
        <v>1</v>
      </c>
      <c r="E512" s="58">
        <v>1</v>
      </c>
      <c r="F512" s="58">
        <v>82</v>
      </c>
    </row>
    <row r="513" spans="1:6" x14ac:dyDescent="0.25">
      <c r="A513" s="58" t="s">
        <v>4</v>
      </c>
      <c r="B513" s="58" t="s">
        <v>181</v>
      </c>
      <c r="C513" s="58">
        <v>0</v>
      </c>
      <c r="D513" s="58">
        <v>0</v>
      </c>
      <c r="E513" s="58">
        <v>0</v>
      </c>
      <c r="F513" s="58">
        <v>388</v>
      </c>
    </row>
    <row r="514" spans="1:6" x14ac:dyDescent="0.25">
      <c r="A514" s="58" t="s">
        <v>4</v>
      </c>
      <c r="B514" s="58" t="s">
        <v>181</v>
      </c>
      <c r="C514" s="58">
        <v>0</v>
      </c>
      <c r="D514" s="58">
        <v>0</v>
      </c>
      <c r="E514" s="58">
        <v>1</v>
      </c>
      <c r="F514" s="58">
        <v>638</v>
      </c>
    </row>
    <row r="515" spans="1:6" x14ac:dyDescent="0.25">
      <c r="A515" s="58" t="s">
        <v>4</v>
      </c>
      <c r="B515" s="58" t="s">
        <v>181</v>
      </c>
      <c r="C515" s="58">
        <v>0</v>
      </c>
      <c r="D515" s="58">
        <v>1</v>
      </c>
      <c r="E515" s="58">
        <v>0</v>
      </c>
      <c r="F515" s="58">
        <v>179</v>
      </c>
    </row>
    <row r="516" spans="1:6" x14ac:dyDescent="0.25">
      <c r="A516" s="58" t="s">
        <v>4</v>
      </c>
      <c r="B516" s="58" t="s">
        <v>181</v>
      </c>
      <c r="C516" s="58">
        <v>0</v>
      </c>
      <c r="D516" s="58">
        <v>1</v>
      </c>
      <c r="E516" s="58">
        <v>1</v>
      </c>
      <c r="F516" s="58">
        <v>385</v>
      </c>
    </row>
    <row r="517" spans="1:6" x14ac:dyDescent="0.25">
      <c r="A517" s="58" t="s">
        <v>4</v>
      </c>
      <c r="B517" s="58" t="s">
        <v>181</v>
      </c>
      <c r="C517" s="58">
        <v>1</v>
      </c>
      <c r="D517" s="58">
        <v>0</v>
      </c>
      <c r="E517" s="58">
        <v>0</v>
      </c>
      <c r="F517" s="58">
        <v>22</v>
      </c>
    </row>
    <row r="518" spans="1:6" x14ac:dyDescent="0.25">
      <c r="A518" s="58" t="s">
        <v>4</v>
      </c>
      <c r="B518" s="58" t="s">
        <v>181</v>
      </c>
      <c r="C518" s="58">
        <v>1</v>
      </c>
      <c r="D518" s="58">
        <v>0</v>
      </c>
      <c r="E518" s="58">
        <v>1</v>
      </c>
      <c r="F518" s="58">
        <v>13</v>
      </c>
    </row>
    <row r="519" spans="1:6" x14ac:dyDescent="0.25">
      <c r="A519" s="58" t="s">
        <v>4</v>
      </c>
      <c r="B519" s="58" t="s">
        <v>181</v>
      </c>
      <c r="C519" s="58">
        <v>1</v>
      </c>
      <c r="D519" s="58">
        <v>1</v>
      </c>
      <c r="E519" s="58">
        <v>0</v>
      </c>
      <c r="F519" s="58">
        <v>38</v>
      </c>
    </row>
    <row r="520" spans="1:6" x14ac:dyDescent="0.25">
      <c r="A520" s="58" t="s">
        <v>4</v>
      </c>
      <c r="B520" s="58" t="s">
        <v>181</v>
      </c>
      <c r="C520" s="58">
        <v>1</v>
      </c>
      <c r="D520" s="58">
        <v>1</v>
      </c>
      <c r="E520" s="58">
        <v>1</v>
      </c>
      <c r="F520" s="58">
        <v>12</v>
      </c>
    </row>
    <row r="521" spans="1:6" x14ac:dyDescent="0.25">
      <c r="A521" s="58" t="s">
        <v>4</v>
      </c>
      <c r="B521" s="58" t="s">
        <v>215</v>
      </c>
      <c r="C521" s="58">
        <v>0</v>
      </c>
      <c r="D521" s="58">
        <v>0</v>
      </c>
      <c r="E521" s="58">
        <v>0</v>
      </c>
      <c r="F521" s="58">
        <v>707</v>
      </c>
    </row>
    <row r="522" spans="1:6" x14ac:dyDescent="0.25">
      <c r="A522" s="58" t="s">
        <v>4</v>
      </c>
      <c r="B522" s="58" t="s">
        <v>215</v>
      </c>
      <c r="C522" s="58">
        <v>0</v>
      </c>
      <c r="D522" s="58">
        <v>0</v>
      </c>
      <c r="E522" s="58">
        <v>1</v>
      </c>
      <c r="F522" s="58">
        <v>1039</v>
      </c>
    </row>
    <row r="523" spans="1:6" x14ac:dyDescent="0.25">
      <c r="A523" s="58" t="s">
        <v>4</v>
      </c>
      <c r="B523" s="58" t="s">
        <v>215</v>
      </c>
      <c r="C523" s="58">
        <v>0</v>
      </c>
      <c r="D523" s="58">
        <v>1</v>
      </c>
      <c r="E523" s="58">
        <v>0</v>
      </c>
      <c r="F523" s="58">
        <v>170</v>
      </c>
    </row>
    <row r="524" spans="1:6" x14ac:dyDescent="0.25">
      <c r="A524" s="58" t="s">
        <v>4</v>
      </c>
      <c r="B524" s="58" t="s">
        <v>215</v>
      </c>
      <c r="C524" s="58">
        <v>0</v>
      </c>
      <c r="D524" s="58">
        <v>1</v>
      </c>
      <c r="E524" s="58">
        <v>1</v>
      </c>
      <c r="F524" s="58">
        <v>670</v>
      </c>
    </row>
    <row r="525" spans="1:6" x14ac:dyDescent="0.25">
      <c r="A525" s="58" t="s">
        <v>4</v>
      </c>
      <c r="B525" s="58" t="s">
        <v>215</v>
      </c>
      <c r="C525" s="58">
        <v>1</v>
      </c>
      <c r="D525" s="58">
        <v>0</v>
      </c>
      <c r="E525" s="58">
        <v>0</v>
      </c>
      <c r="F525" s="58">
        <v>9</v>
      </c>
    </row>
    <row r="526" spans="1:6" x14ac:dyDescent="0.25">
      <c r="A526" s="58" t="s">
        <v>4</v>
      </c>
      <c r="B526" s="58" t="s">
        <v>215</v>
      </c>
      <c r="C526" s="58">
        <v>1</v>
      </c>
      <c r="D526" s="58">
        <v>0</v>
      </c>
      <c r="E526" s="58">
        <v>1</v>
      </c>
      <c r="F526" s="58">
        <v>13</v>
      </c>
    </row>
    <row r="527" spans="1:6" x14ac:dyDescent="0.25">
      <c r="A527" s="58" t="s">
        <v>4</v>
      </c>
      <c r="B527" s="58" t="s">
        <v>215</v>
      </c>
      <c r="C527" s="58">
        <v>1</v>
      </c>
      <c r="D527" s="58">
        <v>1</v>
      </c>
      <c r="E527" s="58">
        <v>0</v>
      </c>
      <c r="F527" s="58">
        <v>23</v>
      </c>
    </row>
    <row r="528" spans="1:6" x14ac:dyDescent="0.25">
      <c r="A528" s="58" t="s">
        <v>4</v>
      </c>
      <c r="B528" s="58" t="s">
        <v>215</v>
      </c>
      <c r="C528" s="58">
        <v>1</v>
      </c>
      <c r="D528" s="58">
        <v>1</v>
      </c>
      <c r="E528" s="58">
        <v>1</v>
      </c>
      <c r="F528" s="58">
        <v>14</v>
      </c>
    </row>
    <row r="529" spans="1:6" x14ac:dyDescent="0.25">
      <c r="A529" s="58" t="s">
        <v>4</v>
      </c>
      <c r="B529" s="58" t="s">
        <v>221</v>
      </c>
      <c r="C529" s="58">
        <v>0</v>
      </c>
      <c r="D529" s="58">
        <v>0</v>
      </c>
      <c r="E529" s="58">
        <v>0</v>
      </c>
      <c r="F529" s="58">
        <v>1197</v>
      </c>
    </row>
    <row r="530" spans="1:6" x14ac:dyDescent="0.25">
      <c r="A530" s="58" t="s">
        <v>4</v>
      </c>
      <c r="B530" s="58" t="s">
        <v>221</v>
      </c>
      <c r="C530" s="58">
        <v>0</v>
      </c>
      <c r="D530" s="58">
        <v>0</v>
      </c>
      <c r="E530" s="58">
        <v>1</v>
      </c>
      <c r="F530" s="58">
        <v>2154</v>
      </c>
    </row>
    <row r="531" spans="1:6" x14ac:dyDescent="0.25">
      <c r="A531" s="58" t="s">
        <v>4</v>
      </c>
      <c r="B531" s="58" t="s">
        <v>221</v>
      </c>
      <c r="C531" s="58">
        <v>0</v>
      </c>
      <c r="D531" s="58">
        <v>1</v>
      </c>
      <c r="E531" s="58">
        <v>0</v>
      </c>
      <c r="F531" s="58">
        <v>315</v>
      </c>
    </row>
    <row r="532" spans="1:6" x14ac:dyDescent="0.25">
      <c r="A532" s="58" t="s">
        <v>4</v>
      </c>
      <c r="B532" s="58" t="s">
        <v>221</v>
      </c>
      <c r="C532" s="58">
        <v>0</v>
      </c>
      <c r="D532" s="58">
        <v>1</v>
      </c>
      <c r="E532" s="58">
        <v>1</v>
      </c>
      <c r="F532" s="58">
        <v>851</v>
      </c>
    </row>
    <row r="533" spans="1:6" x14ac:dyDescent="0.25">
      <c r="A533" s="58" t="s">
        <v>4</v>
      </c>
      <c r="B533" s="58" t="s">
        <v>221</v>
      </c>
      <c r="C533" s="58">
        <v>1</v>
      </c>
      <c r="D533" s="58">
        <v>0</v>
      </c>
      <c r="E533" s="58">
        <v>0</v>
      </c>
      <c r="F533" s="58">
        <v>31</v>
      </c>
    </row>
    <row r="534" spans="1:6" x14ac:dyDescent="0.25">
      <c r="A534" s="58" t="s">
        <v>4</v>
      </c>
      <c r="B534" s="58" t="s">
        <v>221</v>
      </c>
      <c r="C534" s="58">
        <v>1</v>
      </c>
      <c r="D534" s="58">
        <v>0</v>
      </c>
      <c r="E534" s="58">
        <v>1</v>
      </c>
      <c r="F534" s="58">
        <v>11</v>
      </c>
    </row>
    <row r="535" spans="1:6" x14ac:dyDescent="0.25">
      <c r="A535" s="58" t="s">
        <v>4</v>
      </c>
      <c r="B535" s="58" t="s">
        <v>221</v>
      </c>
      <c r="C535" s="58">
        <v>1</v>
      </c>
      <c r="D535" s="58">
        <v>1</v>
      </c>
      <c r="E535" s="58">
        <v>0</v>
      </c>
      <c r="F535" s="58">
        <v>48</v>
      </c>
    </row>
    <row r="536" spans="1:6" x14ac:dyDescent="0.25">
      <c r="A536" s="58" t="s">
        <v>4</v>
      </c>
      <c r="B536" s="58" t="s">
        <v>221</v>
      </c>
      <c r="C536" s="58">
        <v>1</v>
      </c>
      <c r="D536" s="58">
        <v>1</v>
      </c>
      <c r="E536" s="58">
        <v>1</v>
      </c>
      <c r="F536" s="58">
        <v>33</v>
      </c>
    </row>
    <row r="537" spans="1:6" x14ac:dyDescent="0.25">
      <c r="A537" s="58" t="s">
        <v>4</v>
      </c>
      <c r="B537" s="58" t="s">
        <v>183</v>
      </c>
      <c r="C537" s="58">
        <v>0</v>
      </c>
      <c r="D537" s="58">
        <v>0</v>
      </c>
      <c r="E537" s="58">
        <v>0</v>
      </c>
      <c r="F537" s="58">
        <v>743</v>
      </c>
    </row>
    <row r="538" spans="1:6" x14ac:dyDescent="0.25">
      <c r="A538" s="58" t="s">
        <v>4</v>
      </c>
      <c r="B538" s="58" t="s">
        <v>183</v>
      </c>
      <c r="C538" s="58">
        <v>0</v>
      </c>
      <c r="D538" s="58">
        <v>0</v>
      </c>
      <c r="E538" s="58">
        <v>1</v>
      </c>
      <c r="F538" s="58">
        <v>1233</v>
      </c>
    </row>
    <row r="539" spans="1:6" x14ac:dyDescent="0.25">
      <c r="A539" s="58" t="s">
        <v>4</v>
      </c>
      <c r="B539" s="58" t="s">
        <v>183</v>
      </c>
      <c r="C539" s="58">
        <v>0</v>
      </c>
      <c r="D539" s="58">
        <v>1</v>
      </c>
      <c r="E539" s="58">
        <v>0</v>
      </c>
      <c r="F539" s="58">
        <v>236</v>
      </c>
    </row>
    <row r="540" spans="1:6" x14ac:dyDescent="0.25">
      <c r="A540" s="58" t="s">
        <v>4</v>
      </c>
      <c r="B540" s="58" t="s">
        <v>183</v>
      </c>
      <c r="C540" s="58">
        <v>0</v>
      </c>
      <c r="D540" s="58">
        <v>1</v>
      </c>
      <c r="E540" s="58">
        <v>1</v>
      </c>
      <c r="F540" s="58">
        <v>701</v>
      </c>
    </row>
    <row r="541" spans="1:6" x14ac:dyDescent="0.25">
      <c r="A541" s="58" t="s">
        <v>4</v>
      </c>
      <c r="B541" s="58" t="s">
        <v>183</v>
      </c>
      <c r="C541" s="58">
        <v>1</v>
      </c>
      <c r="D541" s="58">
        <v>0</v>
      </c>
      <c r="E541" s="58">
        <v>0</v>
      </c>
      <c r="F541" s="58">
        <v>52</v>
      </c>
    </row>
    <row r="542" spans="1:6" x14ac:dyDescent="0.25">
      <c r="A542" s="58" t="s">
        <v>4</v>
      </c>
      <c r="B542" s="58" t="s">
        <v>183</v>
      </c>
      <c r="C542" s="58">
        <v>1</v>
      </c>
      <c r="D542" s="58">
        <v>0</v>
      </c>
      <c r="E542" s="58">
        <v>1</v>
      </c>
      <c r="F542" s="58">
        <v>16</v>
      </c>
    </row>
    <row r="543" spans="1:6" x14ac:dyDescent="0.25">
      <c r="A543" s="58" t="s">
        <v>4</v>
      </c>
      <c r="B543" s="58" t="s">
        <v>183</v>
      </c>
      <c r="C543" s="58">
        <v>1</v>
      </c>
      <c r="D543" s="58">
        <v>1</v>
      </c>
      <c r="E543" s="58">
        <v>0</v>
      </c>
      <c r="F543" s="58">
        <v>41</v>
      </c>
    </row>
    <row r="544" spans="1:6" x14ac:dyDescent="0.25">
      <c r="A544" s="58" t="s">
        <v>4</v>
      </c>
      <c r="B544" s="58" t="s">
        <v>183</v>
      </c>
      <c r="C544" s="58">
        <v>1</v>
      </c>
      <c r="D544" s="58">
        <v>1</v>
      </c>
      <c r="E544" s="58">
        <v>1</v>
      </c>
      <c r="F544" s="58">
        <v>36</v>
      </c>
    </row>
    <row r="545" spans="1:6" x14ac:dyDescent="0.25">
      <c r="A545" s="58" t="s">
        <v>4</v>
      </c>
      <c r="B545" s="58" t="s">
        <v>179</v>
      </c>
      <c r="C545" s="58">
        <v>0</v>
      </c>
      <c r="D545" s="58">
        <v>0</v>
      </c>
      <c r="E545" s="58">
        <v>0</v>
      </c>
      <c r="F545" s="58">
        <v>773</v>
      </c>
    </row>
    <row r="546" spans="1:6" x14ac:dyDescent="0.25">
      <c r="A546" s="58" t="s">
        <v>4</v>
      </c>
      <c r="B546" s="58" t="s">
        <v>179</v>
      </c>
      <c r="C546" s="58">
        <v>0</v>
      </c>
      <c r="D546" s="58">
        <v>0</v>
      </c>
      <c r="E546" s="58">
        <v>1</v>
      </c>
      <c r="F546" s="58">
        <v>1400</v>
      </c>
    </row>
    <row r="547" spans="1:6" x14ac:dyDescent="0.25">
      <c r="A547" s="58" t="s">
        <v>4</v>
      </c>
      <c r="B547" s="58" t="s">
        <v>179</v>
      </c>
      <c r="C547" s="58">
        <v>0</v>
      </c>
      <c r="D547" s="58">
        <v>1</v>
      </c>
      <c r="E547" s="58">
        <v>0</v>
      </c>
      <c r="F547" s="58">
        <v>217</v>
      </c>
    </row>
    <row r="548" spans="1:6" x14ac:dyDescent="0.25">
      <c r="A548" s="58" t="s">
        <v>4</v>
      </c>
      <c r="B548" s="58" t="s">
        <v>179</v>
      </c>
      <c r="C548" s="58">
        <v>0</v>
      </c>
      <c r="D548" s="58">
        <v>1</v>
      </c>
      <c r="E548" s="58">
        <v>1</v>
      </c>
      <c r="F548" s="58">
        <v>659</v>
      </c>
    </row>
    <row r="549" spans="1:6" x14ac:dyDescent="0.25">
      <c r="A549" s="58" t="s">
        <v>4</v>
      </c>
      <c r="B549" s="58" t="s">
        <v>179</v>
      </c>
      <c r="C549" s="58">
        <v>1</v>
      </c>
      <c r="D549" s="58">
        <v>0</v>
      </c>
      <c r="E549" s="58">
        <v>0</v>
      </c>
      <c r="F549" s="58">
        <v>17</v>
      </c>
    </row>
    <row r="550" spans="1:6" x14ac:dyDescent="0.25">
      <c r="A550" s="58" t="s">
        <v>4</v>
      </c>
      <c r="B550" s="58" t="s">
        <v>179</v>
      </c>
      <c r="C550" s="58">
        <v>1</v>
      </c>
      <c r="D550" s="58">
        <v>0</v>
      </c>
      <c r="E550" s="58">
        <v>1</v>
      </c>
      <c r="F550" s="58">
        <v>13</v>
      </c>
    </row>
    <row r="551" spans="1:6" x14ac:dyDescent="0.25">
      <c r="A551" s="58" t="s">
        <v>4</v>
      </c>
      <c r="B551" s="58" t="s">
        <v>179</v>
      </c>
      <c r="C551" s="58">
        <v>1</v>
      </c>
      <c r="D551" s="58">
        <v>1</v>
      </c>
      <c r="E551" s="58">
        <v>0</v>
      </c>
      <c r="F551" s="58">
        <v>32</v>
      </c>
    </row>
    <row r="552" spans="1:6" x14ac:dyDescent="0.25">
      <c r="A552" s="58" t="s">
        <v>4</v>
      </c>
      <c r="B552" s="58" t="s">
        <v>179</v>
      </c>
      <c r="C552" s="58">
        <v>1</v>
      </c>
      <c r="D552" s="58">
        <v>1</v>
      </c>
      <c r="E552" s="58">
        <v>1</v>
      </c>
      <c r="F552" s="58">
        <v>28</v>
      </c>
    </row>
    <row r="553" spans="1:6" x14ac:dyDescent="0.25">
      <c r="A553" s="58" t="s">
        <v>4</v>
      </c>
      <c r="B553" s="58" t="s">
        <v>220</v>
      </c>
      <c r="C553" s="58">
        <v>0</v>
      </c>
      <c r="D553" s="58">
        <v>0</v>
      </c>
      <c r="E553" s="58">
        <v>0</v>
      </c>
      <c r="F553" s="58">
        <v>1177</v>
      </c>
    </row>
    <row r="554" spans="1:6" x14ac:dyDescent="0.25">
      <c r="A554" s="58" t="s">
        <v>4</v>
      </c>
      <c r="B554" s="58" t="s">
        <v>220</v>
      </c>
      <c r="C554" s="58">
        <v>0</v>
      </c>
      <c r="D554" s="58">
        <v>0</v>
      </c>
      <c r="E554" s="58">
        <v>1</v>
      </c>
      <c r="F554" s="58">
        <v>1714</v>
      </c>
    </row>
    <row r="555" spans="1:6" x14ac:dyDescent="0.25">
      <c r="A555" s="58" t="s">
        <v>4</v>
      </c>
      <c r="B555" s="58" t="s">
        <v>220</v>
      </c>
      <c r="C555" s="58">
        <v>0</v>
      </c>
      <c r="D555" s="58">
        <v>1</v>
      </c>
      <c r="E555" s="58">
        <v>0</v>
      </c>
      <c r="F555" s="58">
        <v>335</v>
      </c>
    </row>
    <row r="556" spans="1:6" x14ac:dyDescent="0.25">
      <c r="A556" s="58" t="s">
        <v>4</v>
      </c>
      <c r="B556" s="58" t="s">
        <v>220</v>
      </c>
      <c r="C556" s="58">
        <v>0</v>
      </c>
      <c r="D556" s="58">
        <v>1</v>
      </c>
      <c r="E556" s="58">
        <v>1</v>
      </c>
      <c r="F556" s="58">
        <v>976</v>
      </c>
    </row>
    <row r="557" spans="1:6" x14ac:dyDescent="0.25">
      <c r="A557" s="58" t="s">
        <v>4</v>
      </c>
      <c r="B557" s="58" t="s">
        <v>220</v>
      </c>
      <c r="C557" s="58">
        <v>1</v>
      </c>
      <c r="D557" s="58">
        <v>0</v>
      </c>
      <c r="E557" s="58">
        <v>0</v>
      </c>
      <c r="F557" s="58">
        <v>32</v>
      </c>
    </row>
    <row r="558" spans="1:6" x14ac:dyDescent="0.25">
      <c r="A558" s="58" t="s">
        <v>4</v>
      </c>
      <c r="B558" s="58" t="s">
        <v>220</v>
      </c>
      <c r="C558" s="58">
        <v>1</v>
      </c>
      <c r="D558" s="58">
        <v>0</v>
      </c>
      <c r="E558" s="58">
        <v>1</v>
      </c>
      <c r="F558" s="58">
        <v>19</v>
      </c>
    </row>
    <row r="559" spans="1:6" x14ac:dyDescent="0.25">
      <c r="A559" s="58" t="s">
        <v>4</v>
      </c>
      <c r="B559" s="58" t="s">
        <v>220</v>
      </c>
      <c r="C559" s="58">
        <v>1</v>
      </c>
      <c r="D559" s="58">
        <v>1</v>
      </c>
      <c r="E559" s="58">
        <v>0</v>
      </c>
      <c r="F559" s="58">
        <v>37</v>
      </c>
    </row>
    <row r="560" spans="1:6" x14ac:dyDescent="0.25">
      <c r="A560" s="58" t="s">
        <v>4</v>
      </c>
      <c r="B560" s="58" t="s">
        <v>220</v>
      </c>
      <c r="C560" s="58">
        <v>1</v>
      </c>
      <c r="D560" s="58">
        <v>1</v>
      </c>
      <c r="E560" s="58">
        <v>1</v>
      </c>
      <c r="F560" s="58">
        <v>49</v>
      </c>
    </row>
    <row r="561" spans="1:6" x14ac:dyDescent="0.25">
      <c r="A561" s="58" t="s">
        <v>4</v>
      </c>
      <c r="B561" s="58" t="s">
        <v>184</v>
      </c>
      <c r="C561" s="58">
        <v>0</v>
      </c>
      <c r="D561" s="58">
        <v>0</v>
      </c>
      <c r="E561" s="58">
        <v>0</v>
      </c>
      <c r="F561" s="58">
        <v>1103</v>
      </c>
    </row>
    <row r="562" spans="1:6" x14ac:dyDescent="0.25">
      <c r="A562" s="58" t="s">
        <v>4</v>
      </c>
      <c r="B562" s="58" t="s">
        <v>184</v>
      </c>
      <c r="C562" s="58">
        <v>0</v>
      </c>
      <c r="D562" s="58">
        <v>0</v>
      </c>
      <c r="E562" s="58">
        <v>1</v>
      </c>
      <c r="F562" s="58">
        <v>1750</v>
      </c>
    </row>
    <row r="563" spans="1:6" x14ac:dyDescent="0.25">
      <c r="A563" s="58" t="s">
        <v>4</v>
      </c>
      <c r="B563" s="58" t="s">
        <v>184</v>
      </c>
      <c r="C563" s="58">
        <v>0</v>
      </c>
      <c r="D563" s="58">
        <v>1</v>
      </c>
      <c r="E563" s="58">
        <v>0</v>
      </c>
      <c r="F563" s="58">
        <v>326</v>
      </c>
    </row>
    <row r="564" spans="1:6" x14ac:dyDescent="0.25">
      <c r="A564" s="58" t="s">
        <v>4</v>
      </c>
      <c r="B564" s="58" t="s">
        <v>184</v>
      </c>
      <c r="C564" s="58">
        <v>0</v>
      </c>
      <c r="D564" s="58">
        <v>1</v>
      </c>
      <c r="E564" s="58">
        <v>1</v>
      </c>
      <c r="F564" s="58">
        <v>822</v>
      </c>
    </row>
    <row r="565" spans="1:6" x14ac:dyDescent="0.25">
      <c r="A565" s="58" t="s">
        <v>4</v>
      </c>
      <c r="B565" s="58" t="s">
        <v>184</v>
      </c>
      <c r="C565" s="58">
        <v>1</v>
      </c>
      <c r="D565" s="58">
        <v>0</v>
      </c>
      <c r="E565" s="58">
        <v>0</v>
      </c>
      <c r="F565" s="58">
        <v>30</v>
      </c>
    </row>
    <row r="566" spans="1:6" x14ac:dyDescent="0.25">
      <c r="A566" s="58" t="s">
        <v>4</v>
      </c>
      <c r="B566" s="58" t="s">
        <v>184</v>
      </c>
      <c r="C566" s="58">
        <v>1</v>
      </c>
      <c r="D566" s="58">
        <v>0</v>
      </c>
      <c r="E566" s="58">
        <v>1</v>
      </c>
      <c r="F566" s="58">
        <v>11</v>
      </c>
    </row>
    <row r="567" spans="1:6" x14ac:dyDescent="0.25">
      <c r="A567" s="58" t="s">
        <v>4</v>
      </c>
      <c r="B567" s="58" t="s">
        <v>184</v>
      </c>
      <c r="C567" s="58">
        <v>1</v>
      </c>
      <c r="D567" s="58">
        <v>1</v>
      </c>
      <c r="E567" s="58">
        <v>0</v>
      </c>
      <c r="F567" s="58">
        <v>49</v>
      </c>
    </row>
    <row r="568" spans="1:6" x14ac:dyDescent="0.25">
      <c r="A568" s="58" t="s">
        <v>4</v>
      </c>
      <c r="B568" s="58" t="s">
        <v>184</v>
      </c>
      <c r="C568" s="58">
        <v>1</v>
      </c>
      <c r="D568" s="58">
        <v>1</v>
      </c>
      <c r="E568" s="58">
        <v>1</v>
      </c>
      <c r="F568" s="58">
        <v>27</v>
      </c>
    </row>
    <row r="569" spans="1:6" x14ac:dyDescent="0.25">
      <c r="A569" s="58" t="s">
        <v>4</v>
      </c>
      <c r="B569" s="58" t="s">
        <v>219</v>
      </c>
      <c r="C569" s="58">
        <v>0</v>
      </c>
      <c r="D569" s="58">
        <v>0</v>
      </c>
      <c r="E569" s="58">
        <v>0</v>
      </c>
      <c r="F569" s="58">
        <v>1270</v>
      </c>
    </row>
    <row r="570" spans="1:6" x14ac:dyDescent="0.25">
      <c r="A570" s="58" t="s">
        <v>4</v>
      </c>
      <c r="B570" s="58" t="s">
        <v>219</v>
      </c>
      <c r="C570" s="58">
        <v>0</v>
      </c>
      <c r="D570" s="58">
        <v>0</v>
      </c>
      <c r="E570" s="58">
        <v>1</v>
      </c>
      <c r="F570" s="58">
        <v>2083</v>
      </c>
    </row>
    <row r="571" spans="1:6" x14ac:dyDescent="0.25">
      <c r="A571" s="58" t="s">
        <v>4</v>
      </c>
      <c r="B571" s="58" t="s">
        <v>219</v>
      </c>
      <c r="C571" s="58">
        <v>0</v>
      </c>
      <c r="D571" s="58">
        <v>1</v>
      </c>
      <c r="E571" s="58">
        <v>0</v>
      </c>
      <c r="F571" s="58">
        <v>325</v>
      </c>
    </row>
    <row r="572" spans="1:6" x14ac:dyDescent="0.25">
      <c r="A572" s="58" t="s">
        <v>4</v>
      </c>
      <c r="B572" s="58" t="s">
        <v>219</v>
      </c>
      <c r="C572" s="58">
        <v>0</v>
      </c>
      <c r="D572" s="58">
        <v>1</v>
      </c>
      <c r="E572" s="58">
        <v>1</v>
      </c>
      <c r="F572" s="58">
        <v>971</v>
      </c>
    </row>
    <row r="573" spans="1:6" x14ac:dyDescent="0.25">
      <c r="A573" s="58" t="s">
        <v>4</v>
      </c>
      <c r="B573" s="58" t="s">
        <v>219</v>
      </c>
      <c r="C573" s="58">
        <v>1</v>
      </c>
      <c r="D573" s="58">
        <v>0</v>
      </c>
      <c r="E573" s="58">
        <v>0</v>
      </c>
      <c r="F573" s="58">
        <v>31</v>
      </c>
    </row>
    <row r="574" spans="1:6" x14ac:dyDescent="0.25">
      <c r="A574" s="58" t="s">
        <v>4</v>
      </c>
      <c r="B574" s="58" t="s">
        <v>219</v>
      </c>
      <c r="C574" s="58">
        <v>1</v>
      </c>
      <c r="D574" s="58">
        <v>0</v>
      </c>
      <c r="E574" s="58">
        <v>1</v>
      </c>
      <c r="F574" s="58">
        <v>18</v>
      </c>
    </row>
    <row r="575" spans="1:6" x14ac:dyDescent="0.25">
      <c r="A575" s="58" t="s">
        <v>4</v>
      </c>
      <c r="B575" s="58" t="s">
        <v>219</v>
      </c>
      <c r="C575" s="58">
        <v>1</v>
      </c>
      <c r="D575" s="58">
        <v>1</v>
      </c>
      <c r="E575" s="58">
        <v>0</v>
      </c>
      <c r="F575" s="58">
        <v>35</v>
      </c>
    </row>
    <row r="576" spans="1:6" x14ac:dyDescent="0.25">
      <c r="A576" s="58" t="s">
        <v>4</v>
      </c>
      <c r="B576" s="58" t="s">
        <v>219</v>
      </c>
      <c r="C576" s="58">
        <v>1</v>
      </c>
      <c r="D576" s="58">
        <v>1</v>
      </c>
      <c r="E576" s="58">
        <v>1</v>
      </c>
      <c r="F576" s="58">
        <v>42</v>
      </c>
    </row>
    <row r="577" spans="1:6" x14ac:dyDescent="0.25">
      <c r="A577" s="58" t="s">
        <v>4</v>
      </c>
      <c r="B577" s="58" t="s">
        <v>216</v>
      </c>
      <c r="C577" s="58">
        <v>0</v>
      </c>
      <c r="D577" s="58">
        <v>0</v>
      </c>
      <c r="E577" s="58">
        <v>0</v>
      </c>
      <c r="F577" s="58">
        <v>663</v>
      </c>
    </row>
    <row r="578" spans="1:6" x14ac:dyDescent="0.25">
      <c r="A578" s="58" t="s">
        <v>4</v>
      </c>
      <c r="B578" s="58" t="s">
        <v>216</v>
      </c>
      <c r="C578" s="58">
        <v>0</v>
      </c>
      <c r="D578" s="58">
        <v>0</v>
      </c>
      <c r="E578" s="58">
        <v>1</v>
      </c>
      <c r="F578" s="58">
        <v>945</v>
      </c>
    </row>
    <row r="579" spans="1:6" x14ac:dyDescent="0.25">
      <c r="A579" s="58" t="s">
        <v>4</v>
      </c>
      <c r="B579" s="58" t="s">
        <v>216</v>
      </c>
      <c r="C579" s="58">
        <v>0</v>
      </c>
      <c r="D579" s="58">
        <v>1</v>
      </c>
      <c r="E579" s="58">
        <v>0</v>
      </c>
      <c r="F579" s="58">
        <v>206</v>
      </c>
    </row>
    <row r="580" spans="1:6" x14ac:dyDescent="0.25">
      <c r="A580" s="58" t="s">
        <v>4</v>
      </c>
      <c r="B580" s="58" t="s">
        <v>216</v>
      </c>
      <c r="C580" s="58">
        <v>0</v>
      </c>
      <c r="D580" s="58">
        <v>1</v>
      </c>
      <c r="E580" s="58">
        <v>1</v>
      </c>
      <c r="F580" s="58">
        <v>601</v>
      </c>
    </row>
    <row r="581" spans="1:6" x14ac:dyDescent="0.25">
      <c r="A581" s="58" t="s">
        <v>4</v>
      </c>
      <c r="B581" s="58" t="s">
        <v>216</v>
      </c>
      <c r="C581" s="58">
        <v>1</v>
      </c>
      <c r="D581" s="58">
        <v>0</v>
      </c>
      <c r="E581" s="58">
        <v>0</v>
      </c>
      <c r="F581" s="58">
        <v>14</v>
      </c>
    </row>
    <row r="582" spans="1:6" x14ac:dyDescent="0.25">
      <c r="A582" s="58" t="s">
        <v>4</v>
      </c>
      <c r="B582" s="58" t="s">
        <v>216</v>
      </c>
      <c r="C582" s="58">
        <v>1</v>
      </c>
      <c r="D582" s="58">
        <v>0</v>
      </c>
      <c r="E582" s="58">
        <v>1</v>
      </c>
      <c r="F582" s="58">
        <v>8</v>
      </c>
    </row>
    <row r="583" spans="1:6" x14ac:dyDescent="0.25">
      <c r="A583" s="58" t="s">
        <v>4</v>
      </c>
      <c r="B583" s="58" t="s">
        <v>216</v>
      </c>
      <c r="C583" s="58">
        <v>1</v>
      </c>
      <c r="D583" s="58">
        <v>1</v>
      </c>
      <c r="E583" s="58">
        <v>0</v>
      </c>
      <c r="F583" s="58">
        <v>29</v>
      </c>
    </row>
    <row r="584" spans="1:6" x14ac:dyDescent="0.25">
      <c r="A584" s="58" t="s">
        <v>4</v>
      </c>
      <c r="B584" s="58" t="s">
        <v>216</v>
      </c>
      <c r="C584" s="58">
        <v>1</v>
      </c>
      <c r="D584" s="58">
        <v>1</v>
      </c>
      <c r="E584" s="58">
        <v>1</v>
      </c>
      <c r="F584" s="58">
        <v>12</v>
      </c>
    </row>
    <row r="585" spans="1:6" x14ac:dyDescent="0.25">
      <c r="A585" s="58" t="s">
        <v>4</v>
      </c>
      <c r="B585" s="58" t="s">
        <v>207</v>
      </c>
      <c r="C585" s="58">
        <v>0</v>
      </c>
      <c r="D585" s="58">
        <v>0</v>
      </c>
      <c r="E585" s="58">
        <v>0</v>
      </c>
      <c r="F585" s="58">
        <v>902</v>
      </c>
    </row>
    <row r="586" spans="1:6" x14ac:dyDescent="0.25">
      <c r="A586" s="58" t="s">
        <v>4</v>
      </c>
      <c r="B586" s="58" t="s">
        <v>207</v>
      </c>
      <c r="C586" s="58">
        <v>0</v>
      </c>
      <c r="D586" s="58">
        <v>0</v>
      </c>
      <c r="E586" s="58">
        <v>1</v>
      </c>
      <c r="F586" s="58">
        <v>1399</v>
      </c>
    </row>
    <row r="587" spans="1:6" x14ac:dyDescent="0.25">
      <c r="A587" s="58" t="s">
        <v>4</v>
      </c>
      <c r="B587" s="58" t="s">
        <v>207</v>
      </c>
      <c r="C587" s="58">
        <v>0</v>
      </c>
      <c r="D587" s="58">
        <v>1</v>
      </c>
      <c r="E587" s="58">
        <v>0</v>
      </c>
      <c r="F587" s="58">
        <v>288</v>
      </c>
    </row>
    <row r="588" spans="1:6" x14ac:dyDescent="0.25">
      <c r="A588" s="58" t="s">
        <v>4</v>
      </c>
      <c r="B588" s="58" t="s">
        <v>207</v>
      </c>
      <c r="C588" s="58">
        <v>0</v>
      </c>
      <c r="D588" s="58">
        <v>1</v>
      </c>
      <c r="E588" s="58">
        <v>1</v>
      </c>
      <c r="F588" s="58">
        <v>765</v>
      </c>
    </row>
    <row r="589" spans="1:6" x14ac:dyDescent="0.25">
      <c r="A589" s="58" t="s">
        <v>4</v>
      </c>
      <c r="B589" s="58" t="s">
        <v>207</v>
      </c>
      <c r="C589" s="58">
        <v>1</v>
      </c>
      <c r="D589" s="58">
        <v>0</v>
      </c>
      <c r="E589" s="58">
        <v>0</v>
      </c>
      <c r="F589" s="58">
        <v>28</v>
      </c>
    </row>
    <row r="590" spans="1:6" x14ac:dyDescent="0.25">
      <c r="A590" s="58" t="s">
        <v>4</v>
      </c>
      <c r="B590" s="58" t="s">
        <v>207</v>
      </c>
      <c r="C590" s="58">
        <v>1</v>
      </c>
      <c r="D590" s="58">
        <v>0</v>
      </c>
      <c r="E590" s="58">
        <v>1</v>
      </c>
      <c r="F590" s="58">
        <v>35</v>
      </c>
    </row>
    <row r="591" spans="1:6" x14ac:dyDescent="0.25">
      <c r="A591" s="58" t="s">
        <v>4</v>
      </c>
      <c r="B591" s="58" t="s">
        <v>207</v>
      </c>
      <c r="C591" s="58">
        <v>1</v>
      </c>
      <c r="D591" s="58">
        <v>1</v>
      </c>
      <c r="E591" s="58">
        <v>0</v>
      </c>
      <c r="F591" s="58">
        <v>44</v>
      </c>
    </row>
    <row r="592" spans="1:6" x14ac:dyDescent="0.25">
      <c r="A592" s="58" t="s">
        <v>4</v>
      </c>
      <c r="B592" s="58" t="s">
        <v>207</v>
      </c>
      <c r="C592" s="58">
        <v>1</v>
      </c>
      <c r="D592" s="58">
        <v>1</v>
      </c>
      <c r="E592" s="58">
        <v>1</v>
      </c>
      <c r="F592" s="58">
        <v>41</v>
      </c>
    </row>
    <row r="593" spans="1:6" x14ac:dyDescent="0.25">
      <c r="A593" s="58" t="s">
        <v>4</v>
      </c>
      <c r="B593" s="58" t="s">
        <v>303</v>
      </c>
      <c r="C593" s="58">
        <v>0</v>
      </c>
      <c r="D593" s="58">
        <v>0</v>
      </c>
      <c r="E593" s="58">
        <v>0</v>
      </c>
      <c r="F593" s="58">
        <v>669</v>
      </c>
    </row>
    <row r="594" spans="1:6" x14ac:dyDescent="0.25">
      <c r="A594" s="58" t="s">
        <v>4</v>
      </c>
      <c r="B594" s="58" t="s">
        <v>303</v>
      </c>
      <c r="C594" s="58">
        <v>0</v>
      </c>
      <c r="D594" s="58">
        <v>0</v>
      </c>
      <c r="E594" s="58">
        <v>1</v>
      </c>
      <c r="F594" s="58">
        <v>1066</v>
      </c>
    </row>
    <row r="595" spans="1:6" x14ac:dyDescent="0.25">
      <c r="A595" s="58" t="s">
        <v>4</v>
      </c>
      <c r="B595" s="58" t="s">
        <v>303</v>
      </c>
      <c r="C595" s="58">
        <v>0</v>
      </c>
      <c r="D595" s="58">
        <v>1</v>
      </c>
      <c r="E595" s="58">
        <v>0</v>
      </c>
      <c r="F595" s="58">
        <v>242</v>
      </c>
    </row>
    <row r="596" spans="1:6" x14ac:dyDescent="0.25">
      <c r="A596" s="58" t="s">
        <v>4</v>
      </c>
      <c r="B596" s="58" t="s">
        <v>303</v>
      </c>
      <c r="C596" s="58">
        <v>0</v>
      </c>
      <c r="D596" s="58">
        <v>1</v>
      </c>
      <c r="E596" s="58">
        <v>1</v>
      </c>
      <c r="F596" s="58">
        <v>653</v>
      </c>
    </row>
    <row r="597" spans="1:6" x14ac:dyDescent="0.25">
      <c r="A597" s="58" t="s">
        <v>4</v>
      </c>
      <c r="B597" s="58" t="s">
        <v>303</v>
      </c>
      <c r="C597" s="58">
        <v>1</v>
      </c>
      <c r="D597" s="58">
        <v>0</v>
      </c>
      <c r="E597" s="58">
        <v>0</v>
      </c>
      <c r="F597" s="58">
        <v>25</v>
      </c>
    </row>
    <row r="598" spans="1:6" x14ac:dyDescent="0.25">
      <c r="A598" s="58" t="s">
        <v>4</v>
      </c>
      <c r="B598" s="58" t="s">
        <v>303</v>
      </c>
      <c r="C598" s="58">
        <v>1</v>
      </c>
      <c r="D598" s="58">
        <v>0</v>
      </c>
      <c r="E598" s="58">
        <v>1</v>
      </c>
      <c r="F598" s="58">
        <v>17</v>
      </c>
    </row>
    <row r="599" spans="1:6" x14ac:dyDescent="0.25">
      <c r="A599" s="58" t="s">
        <v>4</v>
      </c>
      <c r="B599" s="58" t="s">
        <v>303</v>
      </c>
      <c r="C599" s="58">
        <v>1</v>
      </c>
      <c r="D599" s="58">
        <v>1</v>
      </c>
      <c r="E599" s="58">
        <v>0</v>
      </c>
      <c r="F599" s="58">
        <v>48</v>
      </c>
    </row>
    <row r="600" spans="1:6" x14ac:dyDescent="0.25">
      <c r="A600" s="58" t="s">
        <v>4</v>
      </c>
      <c r="B600" s="58" t="s">
        <v>303</v>
      </c>
      <c r="C600" s="58">
        <v>1</v>
      </c>
      <c r="D600" s="58">
        <v>1</v>
      </c>
      <c r="E600" s="58">
        <v>1</v>
      </c>
      <c r="F600" s="58">
        <v>40</v>
      </c>
    </row>
    <row r="601" spans="1:6" x14ac:dyDescent="0.25">
      <c r="A601" s="58" t="s">
        <v>4</v>
      </c>
      <c r="B601" s="58" t="s">
        <v>304</v>
      </c>
      <c r="C601" s="58">
        <v>0</v>
      </c>
      <c r="D601" s="58">
        <v>0</v>
      </c>
      <c r="E601" s="58">
        <v>0</v>
      </c>
      <c r="F601" s="58">
        <v>844</v>
      </c>
    </row>
    <row r="602" spans="1:6" x14ac:dyDescent="0.25">
      <c r="A602" s="58" t="s">
        <v>4</v>
      </c>
      <c r="B602" s="58" t="s">
        <v>304</v>
      </c>
      <c r="C602" s="58">
        <v>0</v>
      </c>
      <c r="D602" s="58">
        <v>0</v>
      </c>
      <c r="E602" s="58">
        <v>1</v>
      </c>
      <c r="F602" s="58">
        <v>1425</v>
      </c>
    </row>
    <row r="603" spans="1:6" x14ac:dyDescent="0.25">
      <c r="A603" s="58" t="s">
        <v>4</v>
      </c>
      <c r="B603" s="58" t="s">
        <v>304</v>
      </c>
      <c r="C603" s="58">
        <v>0</v>
      </c>
      <c r="D603" s="58">
        <v>1</v>
      </c>
      <c r="E603" s="58">
        <v>0</v>
      </c>
      <c r="F603" s="58">
        <v>266</v>
      </c>
    </row>
    <row r="604" spans="1:6" x14ac:dyDescent="0.25">
      <c r="A604" s="58" t="s">
        <v>4</v>
      </c>
      <c r="B604" s="58" t="s">
        <v>304</v>
      </c>
      <c r="C604" s="58">
        <v>0</v>
      </c>
      <c r="D604" s="58">
        <v>1</v>
      </c>
      <c r="E604" s="58">
        <v>1</v>
      </c>
      <c r="F604" s="58">
        <v>737</v>
      </c>
    </row>
    <row r="605" spans="1:6" x14ac:dyDescent="0.25">
      <c r="A605" s="58" t="s">
        <v>4</v>
      </c>
      <c r="B605" s="58" t="s">
        <v>304</v>
      </c>
      <c r="C605" s="58">
        <v>1</v>
      </c>
      <c r="D605" s="58">
        <v>0</v>
      </c>
      <c r="E605" s="58">
        <v>0</v>
      </c>
      <c r="F605" s="58">
        <v>30</v>
      </c>
    </row>
    <row r="606" spans="1:6" x14ac:dyDescent="0.25">
      <c r="A606" s="58" t="s">
        <v>4</v>
      </c>
      <c r="B606" s="58" t="s">
        <v>304</v>
      </c>
      <c r="C606" s="58">
        <v>1</v>
      </c>
      <c r="D606" s="58">
        <v>0</v>
      </c>
      <c r="E606" s="58">
        <v>1</v>
      </c>
      <c r="F606" s="58">
        <v>9</v>
      </c>
    </row>
    <row r="607" spans="1:6" x14ac:dyDescent="0.25">
      <c r="A607" s="58" t="s">
        <v>4</v>
      </c>
      <c r="B607" s="58" t="s">
        <v>304</v>
      </c>
      <c r="C607" s="58">
        <v>1</v>
      </c>
      <c r="D607" s="58">
        <v>1</v>
      </c>
      <c r="E607" s="58">
        <v>0</v>
      </c>
      <c r="F607" s="58">
        <v>50</v>
      </c>
    </row>
    <row r="608" spans="1:6" x14ac:dyDescent="0.25">
      <c r="A608" s="58" t="s">
        <v>4</v>
      </c>
      <c r="B608" s="58" t="s">
        <v>304</v>
      </c>
      <c r="C608" s="58">
        <v>1</v>
      </c>
      <c r="D608" s="58">
        <v>1</v>
      </c>
      <c r="E608" s="58">
        <v>1</v>
      </c>
      <c r="F608" s="58">
        <v>38</v>
      </c>
    </row>
    <row r="609" spans="1:6" x14ac:dyDescent="0.25">
      <c r="A609" s="58" t="s">
        <v>17</v>
      </c>
      <c r="B609" s="58" t="s">
        <v>300</v>
      </c>
      <c r="C609" s="58">
        <v>0</v>
      </c>
      <c r="D609" s="58">
        <v>0</v>
      </c>
      <c r="E609" s="58">
        <v>0</v>
      </c>
      <c r="F609" s="58">
        <v>9</v>
      </c>
    </row>
    <row r="610" spans="1:6" x14ac:dyDescent="0.25">
      <c r="A610" s="58" t="s">
        <v>17</v>
      </c>
      <c r="B610" s="58" t="s">
        <v>300</v>
      </c>
      <c r="C610" s="58">
        <v>0</v>
      </c>
      <c r="D610" s="58">
        <v>0</v>
      </c>
      <c r="E610" s="58">
        <v>1</v>
      </c>
      <c r="F610" s="58">
        <v>8</v>
      </c>
    </row>
    <row r="611" spans="1:6" x14ac:dyDescent="0.25">
      <c r="A611" s="58" t="s">
        <v>17</v>
      </c>
      <c r="B611" s="58" t="s">
        <v>300</v>
      </c>
      <c r="C611" s="58">
        <v>0</v>
      </c>
      <c r="D611" s="58">
        <v>1</v>
      </c>
      <c r="E611" s="58">
        <v>0</v>
      </c>
      <c r="F611" s="58">
        <v>2</v>
      </c>
    </row>
    <row r="612" spans="1:6" x14ac:dyDescent="0.25">
      <c r="A612" s="58" t="s">
        <v>17</v>
      </c>
      <c r="B612" s="58" t="s">
        <v>300</v>
      </c>
      <c r="C612" s="58">
        <v>0</v>
      </c>
      <c r="D612" s="58">
        <v>1</v>
      </c>
      <c r="E612" s="58">
        <v>1</v>
      </c>
      <c r="F612" s="58">
        <v>1</v>
      </c>
    </row>
    <row r="613" spans="1:6" x14ac:dyDescent="0.25">
      <c r="A613" s="58" t="s">
        <v>17</v>
      </c>
      <c r="B613" s="58" t="s">
        <v>300</v>
      </c>
      <c r="C613" s="58">
        <v>1</v>
      </c>
      <c r="D613" s="58">
        <v>0</v>
      </c>
      <c r="E613" s="58">
        <v>0</v>
      </c>
      <c r="F613" s="58">
        <v>17</v>
      </c>
    </row>
    <row r="614" spans="1:6" x14ac:dyDescent="0.25">
      <c r="A614" s="58" t="s">
        <v>17</v>
      </c>
      <c r="B614" s="58" t="s">
        <v>300</v>
      </c>
      <c r="C614" s="58">
        <v>1</v>
      </c>
      <c r="D614" s="58">
        <v>0</v>
      </c>
      <c r="E614" s="58">
        <v>1</v>
      </c>
      <c r="F614" s="58">
        <v>12</v>
      </c>
    </row>
    <row r="615" spans="1:6" x14ac:dyDescent="0.25">
      <c r="A615" s="58" t="s">
        <v>17</v>
      </c>
      <c r="B615" s="58" t="s">
        <v>300</v>
      </c>
      <c r="C615" s="58">
        <v>1</v>
      </c>
      <c r="D615" s="58">
        <v>1</v>
      </c>
      <c r="E615" s="58">
        <v>0</v>
      </c>
      <c r="F615" s="58">
        <v>15</v>
      </c>
    </row>
    <row r="616" spans="1:6" x14ac:dyDescent="0.25">
      <c r="A616" s="58" t="s">
        <v>17</v>
      </c>
      <c r="B616" s="58" t="s">
        <v>300</v>
      </c>
      <c r="C616" s="58">
        <v>1</v>
      </c>
      <c r="D616" s="58">
        <v>1</v>
      </c>
      <c r="E616" s="58">
        <v>1</v>
      </c>
      <c r="F616" s="58">
        <v>11</v>
      </c>
    </row>
    <row r="617" spans="1:6" x14ac:dyDescent="0.25">
      <c r="A617" s="58" t="s">
        <v>17</v>
      </c>
      <c r="B617" s="58" t="s">
        <v>214</v>
      </c>
      <c r="C617" s="58">
        <v>0</v>
      </c>
      <c r="D617" s="58">
        <v>0</v>
      </c>
      <c r="E617" s="58">
        <v>0</v>
      </c>
      <c r="F617" s="58">
        <v>3</v>
      </c>
    </row>
    <row r="618" spans="1:6" x14ac:dyDescent="0.25">
      <c r="A618" s="58" t="s">
        <v>17</v>
      </c>
      <c r="B618" s="58" t="s">
        <v>214</v>
      </c>
      <c r="C618" s="58">
        <v>0</v>
      </c>
      <c r="D618" s="58">
        <v>0</v>
      </c>
      <c r="E618" s="58">
        <v>1</v>
      </c>
      <c r="F618" s="58">
        <v>3</v>
      </c>
    </row>
    <row r="619" spans="1:6" x14ac:dyDescent="0.25">
      <c r="A619" s="58" t="s">
        <v>17</v>
      </c>
      <c r="B619" s="58" t="s">
        <v>214</v>
      </c>
      <c r="C619" s="58">
        <v>0</v>
      </c>
      <c r="D619" s="58">
        <v>1</v>
      </c>
      <c r="E619" s="58">
        <v>0</v>
      </c>
      <c r="F619" s="58">
        <v>1</v>
      </c>
    </row>
    <row r="620" spans="1:6" x14ac:dyDescent="0.25">
      <c r="A620" s="58" t="s">
        <v>17</v>
      </c>
      <c r="B620" s="58" t="s">
        <v>214</v>
      </c>
      <c r="C620" s="58">
        <v>1</v>
      </c>
      <c r="D620" s="58">
        <v>0</v>
      </c>
      <c r="E620" s="58">
        <v>0</v>
      </c>
      <c r="F620" s="58">
        <v>8</v>
      </c>
    </row>
    <row r="621" spans="1:6" x14ac:dyDescent="0.25">
      <c r="A621" s="58" t="s">
        <v>17</v>
      </c>
      <c r="B621" s="58" t="s">
        <v>214</v>
      </c>
      <c r="C621" s="58">
        <v>1</v>
      </c>
      <c r="D621" s="58">
        <v>0</v>
      </c>
      <c r="E621" s="58">
        <v>1</v>
      </c>
      <c r="F621" s="58">
        <v>1</v>
      </c>
    </row>
    <row r="622" spans="1:6" x14ac:dyDescent="0.25">
      <c r="A622" s="58" t="s">
        <v>17</v>
      </c>
      <c r="B622" s="58" t="s">
        <v>214</v>
      </c>
      <c r="C622" s="58">
        <v>1</v>
      </c>
      <c r="D622" s="58">
        <v>1</v>
      </c>
      <c r="E622" s="58">
        <v>0</v>
      </c>
      <c r="F622" s="58">
        <v>13</v>
      </c>
    </row>
    <row r="623" spans="1:6" x14ac:dyDescent="0.25">
      <c r="A623" s="58" t="s">
        <v>17</v>
      </c>
      <c r="B623" s="58" t="s">
        <v>214</v>
      </c>
      <c r="C623" s="58">
        <v>1</v>
      </c>
      <c r="D623" s="58">
        <v>1</v>
      </c>
      <c r="E623" s="58">
        <v>1</v>
      </c>
      <c r="F623" s="58">
        <v>7</v>
      </c>
    </row>
    <row r="624" spans="1:6" x14ac:dyDescent="0.25">
      <c r="A624" s="58" t="s">
        <v>17</v>
      </c>
      <c r="B624" s="58" t="s">
        <v>213</v>
      </c>
      <c r="C624" s="58">
        <v>0</v>
      </c>
      <c r="D624" s="58">
        <v>0</v>
      </c>
      <c r="E624" s="58">
        <v>0</v>
      </c>
      <c r="F624" s="58">
        <v>26</v>
      </c>
    </row>
    <row r="625" spans="1:6" x14ac:dyDescent="0.25">
      <c r="A625" s="58" t="s">
        <v>17</v>
      </c>
      <c r="B625" s="58" t="s">
        <v>213</v>
      </c>
      <c r="C625" s="58">
        <v>0</v>
      </c>
      <c r="D625" s="58">
        <v>0</v>
      </c>
      <c r="E625" s="58">
        <v>1</v>
      </c>
      <c r="F625" s="58">
        <v>4</v>
      </c>
    </row>
    <row r="626" spans="1:6" x14ac:dyDescent="0.25">
      <c r="A626" s="58" t="s">
        <v>17</v>
      </c>
      <c r="B626" s="58" t="s">
        <v>213</v>
      </c>
      <c r="C626" s="58">
        <v>0</v>
      </c>
      <c r="D626" s="58">
        <v>1</v>
      </c>
      <c r="E626" s="58">
        <v>0</v>
      </c>
      <c r="F626" s="58">
        <v>2</v>
      </c>
    </row>
    <row r="627" spans="1:6" x14ac:dyDescent="0.25">
      <c r="A627" s="58" t="s">
        <v>17</v>
      </c>
      <c r="B627" s="58" t="s">
        <v>213</v>
      </c>
      <c r="C627" s="58">
        <v>0</v>
      </c>
      <c r="D627" s="58">
        <v>1</v>
      </c>
      <c r="E627" s="58">
        <v>1</v>
      </c>
      <c r="F627" s="58">
        <v>1</v>
      </c>
    </row>
    <row r="628" spans="1:6" x14ac:dyDescent="0.25">
      <c r="A628" s="58" t="s">
        <v>17</v>
      </c>
      <c r="B628" s="58" t="s">
        <v>213</v>
      </c>
      <c r="C628" s="58">
        <v>1</v>
      </c>
      <c r="D628" s="58">
        <v>0</v>
      </c>
      <c r="E628" s="58">
        <v>0</v>
      </c>
      <c r="F628" s="58">
        <v>40</v>
      </c>
    </row>
    <row r="629" spans="1:6" x14ac:dyDescent="0.25">
      <c r="A629" s="58" t="s">
        <v>17</v>
      </c>
      <c r="B629" s="58" t="s">
        <v>213</v>
      </c>
      <c r="C629" s="58">
        <v>1</v>
      </c>
      <c r="D629" s="58">
        <v>0</v>
      </c>
      <c r="E629" s="58">
        <v>1</v>
      </c>
      <c r="F629" s="58">
        <v>13</v>
      </c>
    </row>
    <row r="630" spans="1:6" x14ac:dyDescent="0.25">
      <c r="A630" s="58" t="s">
        <v>17</v>
      </c>
      <c r="B630" s="58" t="s">
        <v>213</v>
      </c>
      <c r="C630" s="58">
        <v>1</v>
      </c>
      <c r="D630" s="58">
        <v>1</v>
      </c>
      <c r="E630" s="58">
        <v>0</v>
      </c>
      <c r="F630" s="58">
        <v>29</v>
      </c>
    </row>
    <row r="631" spans="1:6" x14ac:dyDescent="0.25">
      <c r="A631" s="58" t="s">
        <v>17</v>
      </c>
      <c r="B631" s="58" t="s">
        <v>213</v>
      </c>
      <c r="C631" s="58">
        <v>1</v>
      </c>
      <c r="D631" s="58">
        <v>1</v>
      </c>
      <c r="E631" s="58">
        <v>1</v>
      </c>
      <c r="F631" s="58">
        <v>4</v>
      </c>
    </row>
    <row r="632" spans="1:6" x14ac:dyDescent="0.25">
      <c r="A632" s="58" t="s">
        <v>17</v>
      </c>
      <c r="B632" s="58" t="s">
        <v>245</v>
      </c>
      <c r="C632" s="58">
        <v>0</v>
      </c>
      <c r="D632" s="58">
        <v>0</v>
      </c>
      <c r="E632" s="58">
        <v>0</v>
      </c>
      <c r="F632" s="58">
        <v>11</v>
      </c>
    </row>
    <row r="633" spans="1:6" x14ac:dyDescent="0.25">
      <c r="A633" s="58" t="s">
        <v>17</v>
      </c>
      <c r="B633" s="58" t="s">
        <v>245</v>
      </c>
      <c r="C633" s="58">
        <v>0</v>
      </c>
      <c r="D633" s="58">
        <v>0</v>
      </c>
      <c r="E633" s="58">
        <v>1</v>
      </c>
      <c r="F633" s="58">
        <v>2</v>
      </c>
    </row>
    <row r="634" spans="1:6" x14ac:dyDescent="0.25">
      <c r="A634" s="58" t="s">
        <v>17</v>
      </c>
      <c r="B634" s="58" t="s">
        <v>245</v>
      </c>
      <c r="C634" s="58">
        <v>0</v>
      </c>
      <c r="D634" s="58">
        <v>1</v>
      </c>
      <c r="E634" s="58">
        <v>0</v>
      </c>
      <c r="F634" s="58">
        <v>7</v>
      </c>
    </row>
    <row r="635" spans="1:6" x14ac:dyDescent="0.25">
      <c r="A635" s="58" t="s">
        <v>17</v>
      </c>
      <c r="B635" s="58" t="s">
        <v>245</v>
      </c>
      <c r="C635" s="58">
        <v>0</v>
      </c>
      <c r="D635" s="58">
        <v>1</v>
      </c>
      <c r="E635" s="58">
        <v>1</v>
      </c>
      <c r="F635" s="58">
        <v>1</v>
      </c>
    </row>
    <row r="636" spans="1:6" x14ac:dyDescent="0.25">
      <c r="A636" s="58" t="s">
        <v>17</v>
      </c>
      <c r="B636" s="58" t="s">
        <v>245</v>
      </c>
      <c r="C636" s="58">
        <v>1</v>
      </c>
      <c r="D636" s="58">
        <v>0</v>
      </c>
      <c r="E636" s="58">
        <v>0</v>
      </c>
      <c r="F636" s="58">
        <v>10</v>
      </c>
    </row>
    <row r="637" spans="1:6" x14ac:dyDescent="0.25">
      <c r="A637" s="58" t="s">
        <v>17</v>
      </c>
      <c r="B637" s="58" t="s">
        <v>245</v>
      </c>
      <c r="C637" s="58">
        <v>1</v>
      </c>
      <c r="D637" s="58">
        <v>0</v>
      </c>
      <c r="E637" s="58">
        <v>1</v>
      </c>
      <c r="F637" s="58">
        <v>3</v>
      </c>
    </row>
    <row r="638" spans="1:6" x14ac:dyDescent="0.25">
      <c r="A638" s="58" t="s">
        <v>17</v>
      </c>
      <c r="B638" s="58" t="s">
        <v>245</v>
      </c>
      <c r="C638" s="58">
        <v>1</v>
      </c>
      <c r="D638" s="58">
        <v>1</v>
      </c>
      <c r="E638" s="58">
        <v>0</v>
      </c>
      <c r="F638" s="58">
        <v>16</v>
      </c>
    </row>
    <row r="639" spans="1:6" x14ac:dyDescent="0.25">
      <c r="A639" s="58" t="s">
        <v>17</v>
      </c>
      <c r="B639" s="58" t="s">
        <v>245</v>
      </c>
      <c r="C639" s="58">
        <v>1</v>
      </c>
      <c r="D639" s="58">
        <v>1</v>
      </c>
      <c r="E639" s="58">
        <v>1</v>
      </c>
      <c r="F639" s="58">
        <v>6</v>
      </c>
    </row>
    <row r="640" spans="1:6" x14ac:dyDescent="0.25">
      <c r="A640" s="58" t="s">
        <v>17</v>
      </c>
      <c r="B640" s="58" t="s">
        <v>185</v>
      </c>
      <c r="C640" s="58">
        <v>0</v>
      </c>
      <c r="D640" s="58">
        <v>0</v>
      </c>
      <c r="E640" s="58">
        <v>0</v>
      </c>
      <c r="F640" s="58">
        <v>40</v>
      </c>
    </row>
    <row r="641" spans="1:6" x14ac:dyDescent="0.25">
      <c r="A641" s="58" t="s">
        <v>17</v>
      </c>
      <c r="B641" s="58" t="s">
        <v>185</v>
      </c>
      <c r="C641" s="58">
        <v>0</v>
      </c>
      <c r="D641" s="58">
        <v>0</v>
      </c>
      <c r="E641" s="58">
        <v>1</v>
      </c>
      <c r="F641" s="58">
        <v>15</v>
      </c>
    </row>
    <row r="642" spans="1:6" x14ac:dyDescent="0.25">
      <c r="A642" s="58" t="s">
        <v>17</v>
      </c>
      <c r="B642" s="58" t="s">
        <v>185</v>
      </c>
      <c r="C642" s="58">
        <v>0</v>
      </c>
      <c r="D642" s="58">
        <v>1</v>
      </c>
      <c r="E642" s="58">
        <v>0</v>
      </c>
      <c r="F642" s="58">
        <v>11</v>
      </c>
    </row>
    <row r="643" spans="1:6" x14ac:dyDescent="0.25">
      <c r="A643" s="58" t="s">
        <v>17</v>
      </c>
      <c r="B643" s="58" t="s">
        <v>185</v>
      </c>
      <c r="C643" s="58">
        <v>0</v>
      </c>
      <c r="D643" s="58">
        <v>1</v>
      </c>
      <c r="E643" s="58">
        <v>1</v>
      </c>
      <c r="F643" s="58">
        <v>1</v>
      </c>
    </row>
    <row r="644" spans="1:6" x14ac:dyDescent="0.25">
      <c r="A644" s="58" t="s">
        <v>17</v>
      </c>
      <c r="B644" s="58" t="s">
        <v>185</v>
      </c>
      <c r="C644" s="58">
        <v>1</v>
      </c>
      <c r="D644" s="58">
        <v>0</v>
      </c>
      <c r="E644" s="58">
        <v>0</v>
      </c>
      <c r="F644" s="58">
        <v>32</v>
      </c>
    </row>
    <row r="645" spans="1:6" x14ac:dyDescent="0.25">
      <c r="A645" s="58" t="s">
        <v>17</v>
      </c>
      <c r="B645" s="58" t="s">
        <v>185</v>
      </c>
      <c r="C645" s="58">
        <v>1</v>
      </c>
      <c r="D645" s="58">
        <v>0</v>
      </c>
      <c r="E645" s="58">
        <v>1</v>
      </c>
      <c r="F645" s="58">
        <v>23</v>
      </c>
    </row>
    <row r="646" spans="1:6" x14ac:dyDescent="0.25">
      <c r="A646" s="58" t="s">
        <v>17</v>
      </c>
      <c r="B646" s="58" t="s">
        <v>185</v>
      </c>
      <c r="C646" s="58">
        <v>1</v>
      </c>
      <c r="D646" s="58">
        <v>1</v>
      </c>
      <c r="E646" s="58">
        <v>0</v>
      </c>
      <c r="F646" s="58">
        <v>37</v>
      </c>
    </row>
    <row r="647" spans="1:6" x14ac:dyDescent="0.25">
      <c r="A647" s="58" t="s">
        <v>17</v>
      </c>
      <c r="B647" s="58" t="s">
        <v>185</v>
      </c>
      <c r="C647" s="58">
        <v>1</v>
      </c>
      <c r="D647" s="58">
        <v>1</v>
      </c>
      <c r="E647" s="58">
        <v>1</v>
      </c>
      <c r="F647" s="58">
        <v>18</v>
      </c>
    </row>
    <row r="648" spans="1:6" x14ac:dyDescent="0.25">
      <c r="A648" s="58" t="s">
        <v>17</v>
      </c>
      <c r="B648" s="58" t="s">
        <v>173</v>
      </c>
      <c r="C648" s="58">
        <v>0</v>
      </c>
      <c r="D648" s="58">
        <v>0</v>
      </c>
      <c r="E648" s="58">
        <v>0</v>
      </c>
      <c r="F648" s="58">
        <v>22</v>
      </c>
    </row>
    <row r="649" spans="1:6" x14ac:dyDescent="0.25">
      <c r="A649" s="58" t="s">
        <v>17</v>
      </c>
      <c r="B649" s="58" t="s">
        <v>173</v>
      </c>
      <c r="C649" s="58">
        <v>0</v>
      </c>
      <c r="D649" s="58">
        <v>0</v>
      </c>
      <c r="E649" s="58">
        <v>1</v>
      </c>
      <c r="F649" s="58">
        <v>13</v>
      </c>
    </row>
    <row r="650" spans="1:6" x14ac:dyDescent="0.25">
      <c r="A650" s="58" t="s">
        <v>17</v>
      </c>
      <c r="B650" s="58" t="s">
        <v>173</v>
      </c>
      <c r="C650" s="58">
        <v>1</v>
      </c>
      <c r="D650" s="58">
        <v>0</v>
      </c>
      <c r="E650" s="58">
        <v>0</v>
      </c>
      <c r="F650" s="58">
        <v>22</v>
      </c>
    </row>
    <row r="651" spans="1:6" x14ac:dyDescent="0.25">
      <c r="A651" s="58" t="s">
        <v>17</v>
      </c>
      <c r="B651" s="58" t="s">
        <v>173</v>
      </c>
      <c r="C651" s="58">
        <v>1</v>
      </c>
      <c r="D651" s="58">
        <v>0</v>
      </c>
      <c r="E651" s="58">
        <v>1</v>
      </c>
      <c r="F651" s="58">
        <v>15</v>
      </c>
    </row>
    <row r="652" spans="1:6" x14ac:dyDescent="0.25">
      <c r="A652" s="58" t="s">
        <v>17</v>
      </c>
      <c r="B652" s="58" t="s">
        <v>173</v>
      </c>
      <c r="C652" s="58">
        <v>1</v>
      </c>
      <c r="D652" s="58">
        <v>1</v>
      </c>
      <c r="E652" s="58">
        <v>0</v>
      </c>
      <c r="F652" s="58">
        <v>24</v>
      </c>
    </row>
    <row r="653" spans="1:6" x14ac:dyDescent="0.25">
      <c r="A653" s="58" t="s">
        <v>17</v>
      </c>
      <c r="B653" s="58" t="s">
        <v>173</v>
      </c>
      <c r="C653" s="58">
        <v>1</v>
      </c>
      <c r="D653" s="58">
        <v>1</v>
      </c>
      <c r="E653" s="58">
        <v>1</v>
      </c>
      <c r="F653" s="58">
        <v>10</v>
      </c>
    </row>
    <row r="654" spans="1:6" x14ac:dyDescent="0.25">
      <c r="A654" s="58" t="s">
        <v>17</v>
      </c>
      <c r="B654" s="58" t="s">
        <v>174</v>
      </c>
      <c r="C654" s="58">
        <v>0</v>
      </c>
      <c r="D654" s="58">
        <v>0</v>
      </c>
      <c r="E654" s="58">
        <v>0</v>
      </c>
      <c r="F654" s="58">
        <v>28</v>
      </c>
    </row>
    <row r="655" spans="1:6" x14ac:dyDescent="0.25">
      <c r="A655" s="58" t="s">
        <v>17</v>
      </c>
      <c r="B655" s="58" t="s">
        <v>174</v>
      </c>
      <c r="C655" s="58">
        <v>0</v>
      </c>
      <c r="D655" s="58">
        <v>0</v>
      </c>
      <c r="E655" s="58">
        <v>1</v>
      </c>
      <c r="F655" s="58">
        <v>14</v>
      </c>
    </row>
    <row r="656" spans="1:6" x14ac:dyDescent="0.25">
      <c r="A656" s="58" t="s">
        <v>17</v>
      </c>
      <c r="B656" s="58" t="s">
        <v>174</v>
      </c>
      <c r="C656" s="58">
        <v>0</v>
      </c>
      <c r="D656" s="58">
        <v>1</v>
      </c>
      <c r="E656" s="58">
        <v>0</v>
      </c>
      <c r="F656" s="58">
        <v>7</v>
      </c>
    </row>
    <row r="657" spans="1:6" x14ac:dyDescent="0.25">
      <c r="A657" s="58" t="s">
        <v>17</v>
      </c>
      <c r="B657" s="58" t="s">
        <v>174</v>
      </c>
      <c r="C657" s="58">
        <v>0</v>
      </c>
      <c r="D657" s="58">
        <v>1</v>
      </c>
      <c r="E657" s="58">
        <v>1</v>
      </c>
      <c r="F657" s="58">
        <v>1</v>
      </c>
    </row>
    <row r="658" spans="1:6" x14ac:dyDescent="0.25">
      <c r="A658" s="58" t="s">
        <v>17</v>
      </c>
      <c r="B658" s="58" t="s">
        <v>174</v>
      </c>
      <c r="C658" s="58">
        <v>1</v>
      </c>
      <c r="D658" s="58">
        <v>0</v>
      </c>
      <c r="E658" s="58">
        <v>0</v>
      </c>
      <c r="F658" s="58">
        <v>31</v>
      </c>
    </row>
    <row r="659" spans="1:6" x14ac:dyDescent="0.25">
      <c r="A659" s="58" t="s">
        <v>17</v>
      </c>
      <c r="B659" s="58" t="s">
        <v>174</v>
      </c>
      <c r="C659" s="58">
        <v>1</v>
      </c>
      <c r="D659" s="58">
        <v>0</v>
      </c>
      <c r="E659" s="58">
        <v>1</v>
      </c>
      <c r="F659" s="58">
        <v>17</v>
      </c>
    </row>
    <row r="660" spans="1:6" x14ac:dyDescent="0.25">
      <c r="A660" s="58" t="s">
        <v>17</v>
      </c>
      <c r="B660" s="58" t="s">
        <v>174</v>
      </c>
      <c r="C660" s="58">
        <v>1</v>
      </c>
      <c r="D660" s="58">
        <v>1</v>
      </c>
      <c r="E660" s="58">
        <v>0</v>
      </c>
      <c r="F660" s="58">
        <v>38</v>
      </c>
    </row>
    <row r="661" spans="1:6" x14ac:dyDescent="0.25">
      <c r="A661" s="58" t="s">
        <v>17</v>
      </c>
      <c r="B661" s="58" t="s">
        <v>174</v>
      </c>
      <c r="C661" s="58">
        <v>1</v>
      </c>
      <c r="D661" s="58">
        <v>1</v>
      </c>
      <c r="E661" s="58">
        <v>1</v>
      </c>
      <c r="F661" s="58">
        <v>11</v>
      </c>
    </row>
    <row r="662" spans="1:6" x14ac:dyDescent="0.25">
      <c r="A662" s="58" t="s">
        <v>17</v>
      </c>
      <c r="B662" s="58" t="s">
        <v>181</v>
      </c>
      <c r="C662" s="58">
        <v>0</v>
      </c>
      <c r="D662" s="58">
        <v>0</v>
      </c>
      <c r="E662" s="58">
        <v>0</v>
      </c>
      <c r="F662" s="58">
        <v>1</v>
      </c>
    </row>
    <row r="663" spans="1:6" x14ac:dyDescent="0.25">
      <c r="A663" s="58" t="s">
        <v>17</v>
      </c>
      <c r="B663" s="58" t="s">
        <v>181</v>
      </c>
      <c r="C663" s="58">
        <v>0</v>
      </c>
      <c r="D663" s="58">
        <v>0</v>
      </c>
      <c r="E663" s="58">
        <v>1</v>
      </c>
      <c r="F663" s="58">
        <v>1</v>
      </c>
    </row>
    <row r="664" spans="1:6" x14ac:dyDescent="0.25">
      <c r="A664" s="58" t="s">
        <v>17</v>
      </c>
      <c r="B664" s="58" t="s">
        <v>181</v>
      </c>
      <c r="C664" s="58">
        <v>1</v>
      </c>
      <c r="D664" s="58">
        <v>0</v>
      </c>
      <c r="E664" s="58">
        <v>0</v>
      </c>
      <c r="F664" s="58">
        <v>10</v>
      </c>
    </row>
    <row r="665" spans="1:6" x14ac:dyDescent="0.25">
      <c r="A665" s="58" t="s">
        <v>17</v>
      </c>
      <c r="B665" s="58" t="s">
        <v>181</v>
      </c>
      <c r="C665" s="58">
        <v>1</v>
      </c>
      <c r="D665" s="58">
        <v>0</v>
      </c>
      <c r="E665" s="58">
        <v>1</v>
      </c>
      <c r="F665" s="58">
        <v>2</v>
      </c>
    </row>
    <row r="666" spans="1:6" x14ac:dyDescent="0.25">
      <c r="A666" s="58" t="s">
        <v>17</v>
      </c>
      <c r="B666" s="58" t="s">
        <v>181</v>
      </c>
      <c r="C666" s="58">
        <v>1</v>
      </c>
      <c r="D666" s="58">
        <v>1</v>
      </c>
      <c r="E666" s="58">
        <v>0</v>
      </c>
      <c r="F666" s="58">
        <v>14</v>
      </c>
    </row>
    <row r="667" spans="1:6" x14ac:dyDescent="0.25">
      <c r="A667" s="58" t="s">
        <v>17</v>
      </c>
      <c r="B667" s="58" t="s">
        <v>181</v>
      </c>
      <c r="C667" s="58">
        <v>1</v>
      </c>
      <c r="D667" s="58">
        <v>1</v>
      </c>
      <c r="E667" s="58">
        <v>1</v>
      </c>
      <c r="F667" s="58">
        <v>5</v>
      </c>
    </row>
    <row r="668" spans="1:6" x14ac:dyDescent="0.25">
      <c r="A668" s="58" t="s">
        <v>17</v>
      </c>
      <c r="B668" s="58" t="s">
        <v>215</v>
      </c>
      <c r="C668" s="58">
        <v>0</v>
      </c>
      <c r="D668" s="58">
        <v>0</v>
      </c>
      <c r="E668" s="58">
        <v>0</v>
      </c>
      <c r="F668" s="58">
        <v>6</v>
      </c>
    </row>
    <row r="669" spans="1:6" x14ac:dyDescent="0.25">
      <c r="A669" s="58" t="s">
        <v>17</v>
      </c>
      <c r="B669" s="58" t="s">
        <v>215</v>
      </c>
      <c r="C669" s="58">
        <v>0</v>
      </c>
      <c r="D669" s="58">
        <v>1</v>
      </c>
      <c r="E669" s="58">
        <v>0</v>
      </c>
      <c r="F669" s="58">
        <v>4</v>
      </c>
    </row>
    <row r="670" spans="1:6" x14ac:dyDescent="0.25">
      <c r="A670" s="58" t="s">
        <v>17</v>
      </c>
      <c r="B670" s="58" t="s">
        <v>215</v>
      </c>
      <c r="C670" s="58">
        <v>1</v>
      </c>
      <c r="D670" s="58">
        <v>0</v>
      </c>
      <c r="E670" s="58">
        <v>0</v>
      </c>
      <c r="F670" s="58">
        <v>9</v>
      </c>
    </row>
    <row r="671" spans="1:6" x14ac:dyDescent="0.25">
      <c r="A671" s="58" t="s">
        <v>17</v>
      </c>
      <c r="B671" s="58" t="s">
        <v>215</v>
      </c>
      <c r="C671" s="58">
        <v>1</v>
      </c>
      <c r="D671" s="58">
        <v>0</v>
      </c>
      <c r="E671" s="58">
        <v>1</v>
      </c>
      <c r="F671" s="58">
        <v>1</v>
      </c>
    </row>
    <row r="672" spans="1:6" x14ac:dyDescent="0.25">
      <c r="A672" s="58" t="s">
        <v>17</v>
      </c>
      <c r="B672" s="58" t="s">
        <v>215</v>
      </c>
      <c r="C672" s="58">
        <v>1</v>
      </c>
      <c r="D672" s="58">
        <v>1</v>
      </c>
      <c r="E672" s="58">
        <v>0</v>
      </c>
      <c r="F672" s="58">
        <v>24</v>
      </c>
    </row>
    <row r="673" spans="1:6" x14ac:dyDescent="0.25">
      <c r="A673" s="58" t="s">
        <v>17</v>
      </c>
      <c r="B673" s="58" t="s">
        <v>215</v>
      </c>
      <c r="C673" s="58">
        <v>1</v>
      </c>
      <c r="D673" s="58">
        <v>1</v>
      </c>
      <c r="E673" s="58">
        <v>1</v>
      </c>
      <c r="F673" s="58">
        <v>8</v>
      </c>
    </row>
    <row r="674" spans="1:6" x14ac:dyDescent="0.25">
      <c r="A674" s="58" t="s">
        <v>17</v>
      </c>
      <c r="B674" s="58" t="s">
        <v>221</v>
      </c>
      <c r="C674" s="58">
        <v>0</v>
      </c>
      <c r="D674" s="58">
        <v>0</v>
      </c>
      <c r="E674" s="58">
        <v>0</v>
      </c>
      <c r="F674" s="58">
        <v>9</v>
      </c>
    </row>
    <row r="675" spans="1:6" x14ac:dyDescent="0.25">
      <c r="A675" s="58" t="s">
        <v>17</v>
      </c>
      <c r="B675" s="58" t="s">
        <v>221</v>
      </c>
      <c r="C675" s="58">
        <v>0</v>
      </c>
      <c r="D675" s="58">
        <v>0</v>
      </c>
      <c r="E675" s="58">
        <v>1</v>
      </c>
      <c r="F675" s="58">
        <v>4</v>
      </c>
    </row>
    <row r="676" spans="1:6" x14ac:dyDescent="0.25">
      <c r="A676" s="58" t="s">
        <v>17</v>
      </c>
      <c r="B676" s="58" t="s">
        <v>221</v>
      </c>
      <c r="C676" s="58">
        <v>0</v>
      </c>
      <c r="D676" s="58">
        <v>1</v>
      </c>
      <c r="E676" s="58">
        <v>0</v>
      </c>
      <c r="F676" s="58">
        <v>2</v>
      </c>
    </row>
    <row r="677" spans="1:6" x14ac:dyDescent="0.25">
      <c r="A677" s="58" t="s">
        <v>17</v>
      </c>
      <c r="B677" s="58" t="s">
        <v>221</v>
      </c>
      <c r="C677" s="58">
        <v>0</v>
      </c>
      <c r="D677" s="58">
        <v>1</v>
      </c>
      <c r="E677" s="58">
        <v>1</v>
      </c>
      <c r="F677" s="58">
        <v>1</v>
      </c>
    </row>
    <row r="678" spans="1:6" x14ac:dyDescent="0.25">
      <c r="A678" s="58" t="s">
        <v>17</v>
      </c>
      <c r="B678" s="58" t="s">
        <v>221</v>
      </c>
      <c r="C678" s="58">
        <v>1</v>
      </c>
      <c r="D678" s="58">
        <v>0</v>
      </c>
      <c r="E678" s="58">
        <v>0</v>
      </c>
      <c r="F678" s="58">
        <v>10</v>
      </c>
    </row>
    <row r="679" spans="1:6" x14ac:dyDescent="0.25">
      <c r="A679" s="58" t="s">
        <v>17</v>
      </c>
      <c r="B679" s="58" t="s">
        <v>221</v>
      </c>
      <c r="C679" s="58">
        <v>1</v>
      </c>
      <c r="D679" s="58">
        <v>0</v>
      </c>
      <c r="E679" s="58">
        <v>1</v>
      </c>
      <c r="F679" s="58">
        <v>7</v>
      </c>
    </row>
    <row r="680" spans="1:6" x14ac:dyDescent="0.25">
      <c r="A680" s="58" t="s">
        <v>17</v>
      </c>
      <c r="B680" s="58" t="s">
        <v>221</v>
      </c>
      <c r="C680" s="58">
        <v>1</v>
      </c>
      <c r="D680" s="58">
        <v>1</v>
      </c>
      <c r="E680" s="58">
        <v>0</v>
      </c>
      <c r="F680" s="58">
        <v>16</v>
      </c>
    </row>
    <row r="681" spans="1:6" x14ac:dyDescent="0.25">
      <c r="A681" s="58" t="s">
        <v>17</v>
      </c>
      <c r="B681" s="58" t="s">
        <v>221</v>
      </c>
      <c r="C681" s="58">
        <v>1</v>
      </c>
      <c r="D681" s="58">
        <v>1</v>
      </c>
      <c r="E681" s="58">
        <v>1</v>
      </c>
      <c r="F681" s="58">
        <v>9</v>
      </c>
    </row>
    <row r="682" spans="1:6" x14ac:dyDescent="0.25">
      <c r="A682" s="58" t="s">
        <v>17</v>
      </c>
      <c r="B682" s="58" t="s">
        <v>183</v>
      </c>
      <c r="C682" s="58">
        <v>0</v>
      </c>
      <c r="D682" s="58">
        <v>0</v>
      </c>
      <c r="E682" s="58">
        <v>0</v>
      </c>
      <c r="F682" s="58">
        <v>6</v>
      </c>
    </row>
    <row r="683" spans="1:6" x14ac:dyDescent="0.25">
      <c r="A683" s="58" t="s">
        <v>17</v>
      </c>
      <c r="B683" s="58" t="s">
        <v>183</v>
      </c>
      <c r="C683" s="58">
        <v>0</v>
      </c>
      <c r="D683" s="58">
        <v>0</v>
      </c>
      <c r="E683" s="58">
        <v>1</v>
      </c>
      <c r="F683" s="58">
        <v>5</v>
      </c>
    </row>
    <row r="684" spans="1:6" x14ac:dyDescent="0.25">
      <c r="A684" s="58" t="s">
        <v>17</v>
      </c>
      <c r="B684" s="58" t="s">
        <v>183</v>
      </c>
      <c r="C684" s="58">
        <v>0</v>
      </c>
      <c r="D684" s="58">
        <v>1</v>
      </c>
      <c r="E684" s="58">
        <v>1</v>
      </c>
      <c r="F684" s="58">
        <v>1</v>
      </c>
    </row>
    <row r="685" spans="1:6" x14ac:dyDescent="0.25">
      <c r="A685" s="58" t="s">
        <v>17</v>
      </c>
      <c r="B685" s="58" t="s">
        <v>183</v>
      </c>
      <c r="C685" s="58">
        <v>1</v>
      </c>
      <c r="D685" s="58">
        <v>0</v>
      </c>
      <c r="E685" s="58">
        <v>0</v>
      </c>
      <c r="F685" s="58">
        <v>10</v>
      </c>
    </row>
    <row r="686" spans="1:6" x14ac:dyDescent="0.25">
      <c r="A686" s="58" t="s">
        <v>17</v>
      </c>
      <c r="B686" s="58" t="s">
        <v>183</v>
      </c>
      <c r="C686" s="58">
        <v>1</v>
      </c>
      <c r="D686" s="58">
        <v>0</v>
      </c>
      <c r="E686" s="58">
        <v>1</v>
      </c>
      <c r="F686" s="58">
        <v>8</v>
      </c>
    </row>
    <row r="687" spans="1:6" x14ac:dyDescent="0.25">
      <c r="A687" s="58" t="s">
        <v>17</v>
      </c>
      <c r="B687" s="58" t="s">
        <v>183</v>
      </c>
      <c r="C687" s="58">
        <v>1</v>
      </c>
      <c r="D687" s="58">
        <v>1</v>
      </c>
      <c r="E687" s="58">
        <v>0</v>
      </c>
      <c r="F687" s="58">
        <v>14</v>
      </c>
    </row>
    <row r="688" spans="1:6" x14ac:dyDescent="0.25">
      <c r="A688" s="58" t="s">
        <v>17</v>
      </c>
      <c r="B688" s="58" t="s">
        <v>183</v>
      </c>
      <c r="C688" s="58">
        <v>1</v>
      </c>
      <c r="D688" s="58">
        <v>1</v>
      </c>
      <c r="E688" s="58">
        <v>1</v>
      </c>
      <c r="F688" s="58">
        <v>5</v>
      </c>
    </row>
    <row r="689" spans="1:6" x14ac:dyDescent="0.25">
      <c r="A689" s="58" t="s">
        <v>17</v>
      </c>
      <c r="B689" s="58" t="s">
        <v>179</v>
      </c>
      <c r="C689" s="58">
        <v>0</v>
      </c>
      <c r="D689" s="58">
        <v>0</v>
      </c>
      <c r="E689" s="58">
        <v>0</v>
      </c>
      <c r="F689" s="58">
        <v>8</v>
      </c>
    </row>
    <row r="690" spans="1:6" x14ac:dyDescent="0.25">
      <c r="A690" s="58" t="s">
        <v>17</v>
      </c>
      <c r="B690" s="58" t="s">
        <v>179</v>
      </c>
      <c r="C690" s="58">
        <v>0</v>
      </c>
      <c r="D690" s="58">
        <v>0</v>
      </c>
      <c r="E690" s="58">
        <v>1</v>
      </c>
      <c r="F690" s="58">
        <v>4</v>
      </c>
    </row>
    <row r="691" spans="1:6" x14ac:dyDescent="0.25">
      <c r="A691" s="58" t="s">
        <v>17</v>
      </c>
      <c r="B691" s="58" t="s">
        <v>179</v>
      </c>
      <c r="C691" s="58">
        <v>0</v>
      </c>
      <c r="D691" s="58">
        <v>1</v>
      </c>
      <c r="E691" s="58">
        <v>0</v>
      </c>
      <c r="F691" s="58">
        <v>1</v>
      </c>
    </row>
    <row r="692" spans="1:6" x14ac:dyDescent="0.25">
      <c r="A692" s="58" t="s">
        <v>17</v>
      </c>
      <c r="B692" s="58" t="s">
        <v>179</v>
      </c>
      <c r="C692" s="58">
        <v>1</v>
      </c>
      <c r="D692" s="58">
        <v>0</v>
      </c>
      <c r="E692" s="58">
        <v>0</v>
      </c>
      <c r="F692" s="58">
        <v>9</v>
      </c>
    </row>
    <row r="693" spans="1:6" x14ac:dyDescent="0.25">
      <c r="A693" s="58" t="s">
        <v>17</v>
      </c>
      <c r="B693" s="58" t="s">
        <v>179</v>
      </c>
      <c r="C693" s="58">
        <v>1</v>
      </c>
      <c r="D693" s="58">
        <v>0</v>
      </c>
      <c r="E693" s="58">
        <v>1</v>
      </c>
      <c r="F693" s="58">
        <v>14</v>
      </c>
    </row>
    <row r="694" spans="1:6" x14ac:dyDescent="0.25">
      <c r="A694" s="58" t="s">
        <v>17</v>
      </c>
      <c r="B694" s="58" t="s">
        <v>179</v>
      </c>
      <c r="C694" s="58">
        <v>1</v>
      </c>
      <c r="D694" s="58">
        <v>1</v>
      </c>
      <c r="E694" s="58">
        <v>0</v>
      </c>
      <c r="F694" s="58">
        <v>9</v>
      </c>
    </row>
    <row r="695" spans="1:6" x14ac:dyDescent="0.25">
      <c r="A695" s="58" t="s">
        <v>17</v>
      </c>
      <c r="B695" s="58" t="s">
        <v>179</v>
      </c>
      <c r="C695" s="58">
        <v>1</v>
      </c>
      <c r="D695" s="58">
        <v>1</v>
      </c>
      <c r="E695" s="58">
        <v>1</v>
      </c>
      <c r="F695" s="58">
        <v>4</v>
      </c>
    </row>
    <row r="696" spans="1:6" x14ac:dyDescent="0.25">
      <c r="A696" s="58" t="s">
        <v>17</v>
      </c>
      <c r="B696" s="58" t="s">
        <v>220</v>
      </c>
      <c r="C696" s="58">
        <v>0</v>
      </c>
      <c r="D696" s="58">
        <v>0</v>
      </c>
      <c r="E696" s="58">
        <v>0</v>
      </c>
      <c r="F696" s="58">
        <v>14</v>
      </c>
    </row>
    <row r="697" spans="1:6" x14ac:dyDescent="0.25">
      <c r="A697" s="58" t="s">
        <v>17</v>
      </c>
      <c r="B697" s="58" t="s">
        <v>220</v>
      </c>
      <c r="C697" s="58">
        <v>0</v>
      </c>
      <c r="D697" s="58">
        <v>0</v>
      </c>
      <c r="E697" s="58">
        <v>1</v>
      </c>
      <c r="F697" s="58">
        <v>6</v>
      </c>
    </row>
    <row r="698" spans="1:6" x14ac:dyDescent="0.25">
      <c r="A698" s="58" t="s">
        <v>17</v>
      </c>
      <c r="B698" s="58" t="s">
        <v>220</v>
      </c>
      <c r="C698" s="58">
        <v>0</v>
      </c>
      <c r="D698" s="58">
        <v>1</v>
      </c>
      <c r="E698" s="58">
        <v>0</v>
      </c>
      <c r="F698" s="58">
        <v>3</v>
      </c>
    </row>
    <row r="699" spans="1:6" x14ac:dyDescent="0.25">
      <c r="A699" s="58" t="s">
        <v>17</v>
      </c>
      <c r="B699" s="58" t="s">
        <v>220</v>
      </c>
      <c r="C699" s="58">
        <v>0</v>
      </c>
      <c r="D699" s="58">
        <v>1</v>
      </c>
      <c r="E699" s="58">
        <v>1</v>
      </c>
      <c r="F699" s="58">
        <v>1</v>
      </c>
    </row>
    <row r="700" spans="1:6" x14ac:dyDescent="0.25">
      <c r="A700" s="58" t="s">
        <v>17</v>
      </c>
      <c r="B700" s="58" t="s">
        <v>220</v>
      </c>
      <c r="C700" s="58">
        <v>1</v>
      </c>
      <c r="D700" s="58">
        <v>0</v>
      </c>
      <c r="E700" s="58">
        <v>0</v>
      </c>
      <c r="F700" s="58">
        <v>15</v>
      </c>
    </row>
    <row r="701" spans="1:6" x14ac:dyDescent="0.25">
      <c r="A701" s="58" t="s">
        <v>17</v>
      </c>
      <c r="B701" s="58" t="s">
        <v>220</v>
      </c>
      <c r="C701" s="58">
        <v>1</v>
      </c>
      <c r="D701" s="58">
        <v>0</v>
      </c>
      <c r="E701" s="58">
        <v>1</v>
      </c>
      <c r="F701" s="58">
        <v>7</v>
      </c>
    </row>
    <row r="702" spans="1:6" x14ac:dyDescent="0.25">
      <c r="A702" s="58" t="s">
        <v>17</v>
      </c>
      <c r="B702" s="58" t="s">
        <v>220</v>
      </c>
      <c r="C702" s="58">
        <v>1</v>
      </c>
      <c r="D702" s="58">
        <v>1</v>
      </c>
      <c r="E702" s="58">
        <v>0</v>
      </c>
      <c r="F702" s="58">
        <v>12</v>
      </c>
    </row>
    <row r="703" spans="1:6" x14ac:dyDescent="0.25">
      <c r="A703" s="58" t="s">
        <v>17</v>
      </c>
      <c r="B703" s="58" t="s">
        <v>220</v>
      </c>
      <c r="C703" s="58">
        <v>1</v>
      </c>
      <c r="D703" s="58">
        <v>1</v>
      </c>
      <c r="E703" s="58">
        <v>1</v>
      </c>
      <c r="F703" s="58">
        <v>12</v>
      </c>
    </row>
    <row r="704" spans="1:6" x14ac:dyDescent="0.25">
      <c r="A704" s="58" t="s">
        <v>17</v>
      </c>
      <c r="B704" s="58" t="s">
        <v>184</v>
      </c>
      <c r="C704" s="58">
        <v>0</v>
      </c>
      <c r="D704" s="58">
        <v>0</v>
      </c>
      <c r="E704" s="58">
        <v>0</v>
      </c>
      <c r="F704" s="58">
        <v>20</v>
      </c>
    </row>
    <row r="705" spans="1:6" x14ac:dyDescent="0.25">
      <c r="A705" s="58" t="s">
        <v>17</v>
      </c>
      <c r="B705" s="58" t="s">
        <v>184</v>
      </c>
      <c r="C705" s="58">
        <v>0</v>
      </c>
      <c r="D705" s="58">
        <v>0</v>
      </c>
      <c r="E705" s="58">
        <v>1</v>
      </c>
      <c r="F705" s="58">
        <v>7</v>
      </c>
    </row>
    <row r="706" spans="1:6" x14ac:dyDescent="0.25">
      <c r="A706" s="58" t="s">
        <v>17</v>
      </c>
      <c r="B706" s="58" t="s">
        <v>184</v>
      </c>
      <c r="C706" s="58">
        <v>0</v>
      </c>
      <c r="D706" s="58">
        <v>1</v>
      </c>
      <c r="E706" s="58">
        <v>0</v>
      </c>
      <c r="F706" s="58">
        <v>4</v>
      </c>
    </row>
    <row r="707" spans="1:6" x14ac:dyDescent="0.25">
      <c r="A707" s="58" t="s">
        <v>17</v>
      </c>
      <c r="B707" s="58" t="s">
        <v>184</v>
      </c>
      <c r="C707" s="58">
        <v>1</v>
      </c>
      <c r="D707" s="58">
        <v>0</v>
      </c>
      <c r="E707" s="58">
        <v>0</v>
      </c>
      <c r="F707" s="58">
        <v>9</v>
      </c>
    </row>
    <row r="708" spans="1:6" x14ac:dyDescent="0.25">
      <c r="A708" s="58" t="s">
        <v>17</v>
      </c>
      <c r="B708" s="58" t="s">
        <v>184</v>
      </c>
      <c r="C708" s="58">
        <v>1</v>
      </c>
      <c r="D708" s="58">
        <v>0</v>
      </c>
      <c r="E708" s="58">
        <v>1</v>
      </c>
      <c r="F708" s="58">
        <v>3</v>
      </c>
    </row>
    <row r="709" spans="1:6" x14ac:dyDescent="0.25">
      <c r="A709" s="58" t="s">
        <v>17</v>
      </c>
      <c r="B709" s="58" t="s">
        <v>184</v>
      </c>
      <c r="C709" s="58">
        <v>1</v>
      </c>
      <c r="D709" s="58">
        <v>1</v>
      </c>
      <c r="E709" s="58">
        <v>0</v>
      </c>
      <c r="F709" s="58">
        <v>28</v>
      </c>
    </row>
    <row r="710" spans="1:6" x14ac:dyDescent="0.25">
      <c r="A710" s="58" t="s">
        <v>17</v>
      </c>
      <c r="B710" s="58" t="s">
        <v>184</v>
      </c>
      <c r="C710" s="58">
        <v>1</v>
      </c>
      <c r="D710" s="58">
        <v>1</v>
      </c>
      <c r="E710" s="58">
        <v>1</v>
      </c>
      <c r="F710" s="58">
        <v>16</v>
      </c>
    </row>
    <row r="711" spans="1:6" x14ac:dyDescent="0.25">
      <c r="A711" s="58" t="s">
        <v>17</v>
      </c>
      <c r="B711" s="58" t="s">
        <v>219</v>
      </c>
      <c r="C711" s="58">
        <v>0</v>
      </c>
      <c r="D711" s="58">
        <v>0</v>
      </c>
      <c r="E711" s="58">
        <v>0</v>
      </c>
      <c r="F711" s="58">
        <v>25</v>
      </c>
    </row>
    <row r="712" spans="1:6" x14ac:dyDescent="0.25">
      <c r="A712" s="58" t="s">
        <v>17</v>
      </c>
      <c r="B712" s="58" t="s">
        <v>219</v>
      </c>
      <c r="C712" s="58">
        <v>0</v>
      </c>
      <c r="D712" s="58">
        <v>0</v>
      </c>
      <c r="E712" s="58">
        <v>1</v>
      </c>
      <c r="F712" s="58">
        <v>12</v>
      </c>
    </row>
    <row r="713" spans="1:6" x14ac:dyDescent="0.25">
      <c r="A713" s="58" t="s">
        <v>17</v>
      </c>
      <c r="B713" s="58" t="s">
        <v>219</v>
      </c>
      <c r="C713" s="58">
        <v>0</v>
      </c>
      <c r="D713" s="58">
        <v>1</v>
      </c>
      <c r="E713" s="58">
        <v>0</v>
      </c>
      <c r="F713" s="58">
        <v>1</v>
      </c>
    </row>
    <row r="714" spans="1:6" x14ac:dyDescent="0.25">
      <c r="A714" s="58" t="s">
        <v>17</v>
      </c>
      <c r="B714" s="58" t="s">
        <v>219</v>
      </c>
      <c r="C714" s="58">
        <v>1</v>
      </c>
      <c r="D714" s="58">
        <v>0</v>
      </c>
      <c r="E714" s="58">
        <v>0</v>
      </c>
      <c r="F714" s="58">
        <v>32</v>
      </c>
    </row>
    <row r="715" spans="1:6" x14ac:dyDescent="0.25">
      <c r="A715" s="58" t="s">
        <v>17</v>
      </c>
      <c r="B715" s="58" t="s">
        <v>219</v>
      </c>
      <c r="C715" s="58">
        <v>1</v>
      </c>
      <c r="D715" s="58">
        <v>0</v>
      </c>
      <c r="E715" s="58">
        <v>1</v>
      </c>
      <c r="F715" s="58">
        <v>21</v>
      </c>
    </row>
    <row r="716" spans="1:6" x14ac:dyDescent="0.25">
      <c r="A716" s="58" t="s">
        <v>17</v>
      </c>
      <c r="B716" s="58" t="s">
        <v>219</v>
      </c>
      <c r="C716" s="58">
        <v>1</v>
      </c>
      <c r="D716" s="58">
        <v>1</v>
      </c>
      <c r="E716" s="58">
        <v>0</v>
      </c>
      <c r="F716" s="58">
        <v>21</v>
      </c>
    </row>
    <row r="717" spans="1:6" x14ac:dyDescent="0.25">
      <c r="A717" s="58" t="s">
        <v>17</v>
      </c>
      <c r="B717" s="58" t="s">
        <v>219</v>
      </c>
      <c r="C717" s="58">
        <v>1</v>
      </c>
      <c r="D717" s="58">
        <v>1</v>
      </c>
      <c r="E717" s="58">
        <v>1</v>
      </c>
      <c r="F717" s="58">
        <v>14</v>
      </c>
    </row>
    <row r="718" spans="1:6" x14ac:dyDescent="0.25">
      <c r="A718" s="58" t="s">
        <v>17</v>
      </c>
      <c r="B718" s="58" t="s">
        <v>216</v>
      </c>
      <c r="C718" s="58">
        <v>0</v>
      </c>
      <c r="D718" s="58">
        <v>0</v>
      </c>
      <c r="E718" s="58">
        <v>0</v>
      </c>
      <c r="F718" s="58">
        <v>7</v>
      </c>
    </row>
    <row r="719" spans="1:6" x14ac:dyDescent="0.25">
      <c r="A719" s="58" t="s">
        <v>17</v>
      </c>
      <c r="B719" s="58" t="s">
        <v>216</v>
      </c>
      <c r="C719" s="58">
        <v>0</v>
      </c>
      <c r="D719" s="58">
        <v>0</v>
      </c>
      <c r="E719" s="58">
        <v>1</v>
      </c>
      <c r="F719" s="58">
        <v>4</v>
      </c>
    </row>
    <row r="720" spans="1:6" x14ac:dyDescent="0.25">
      <c r="A720" s="58" t="s">
        <v>17</v>
      </c>
      <c r="B720" s="58" t="s">
        <v>216</v>
      </c>
      <c r="C720" s="58">
        <v>1</v>
      </c>
      <c r="D720" s="58">
        <v>0</v>
      </c>
      <c r="E720" s="58">
        <v>0</v>
      </c>
      <c r="F720" s="58">
        <v>8</v>
      </c>
    </row>
    <row r="721" spans="1:6" x14ac:dyDescent="0.25">
      <c r="A721" s="58" t="s">
        <v>17</v>
      </c>
      <c r="B721" s="58" t="s">
        <v>216</v>
      </c>
      <c r="C721" s="58">
        <v>1</v>
      </c>
      <c r="D721" s="58">
        <v>0</v>
      </c>
      <c r="E721" s="58">
        <v>1</v>
      </c>
      <c r="F721" s="58">
        <v>8</v>
      </c>
    </row>
    <row r="722" spans="1:6" x14ac:dyDescent="0.25">
      <c r="A722" s="58" t="s">
        <v>17</v>
      </c>
      <c r="B722" s="58" t="s">
        <v>216</v>
      </c>
      <c r="C722" s="58">
        <v>1</v>
      </c>
      <c r="D722" s="58">
        <v>1</v>
      </c>
      <c r="E722" s="58">
        <v>0</v>
      </c>
      <c r="F722" s="58">
        <v>14</v>
      </c>
    </row>
    <row r="723" spans="1:6" x14ac:dyDescent="0.25">
      <c r="A723" s="58" t="s">
        <v>17</v>
      </c>
      <c r="B723" s="58" t="s">
        <v>216</v>
      </c>
      <c r="C723" s="58">
        <v>1</v>
      </c>
      <c r="D723" s="58">
        <v>1</v>
      </c>
      <c r="E723" s="58">
        <v>1</v>
      </c>
      <c r="F723" s="58">
        <v>6</v>
      </c>
    </row>
    <row r="724" spans="1:6" x14ac:dyDescent="0.25">
      <c r="A724" s="58" t="s">
        <v>17</v>
      </c>
      <c r="B724" s="58" t="s">
        <v>207</v>
      </c>
      <c r="C724" s="58">
        <v>0</v>
      </c>
      <c r="D724" s="58">
        <v>0</v>
      </c>
      <c r="E724" s="58">
        <v>0</v>
      </c>
      <c r="F724" s="58">
        <v>11</v>
      </c>
    </row>
    <row r="725" spans="1:6" x14ac:dyDescent="0.25">
      <c r="A725" s="58" t="s">
        <v>17</v>
      </c>
      <c r="B725" s="58" t="s">
        <v>207</v>
      </c>
      <c r="C725" s="58">
        <v>0</v>
      </c>
      <c r="D725" s="58">
        <v>0</v>
      </c>
      <c r="E725" s="58">
        <v>1</v>
      </c>
      <c r="F725" s="58">
        <v>5</v>
      </c>
    </row>
    <row r="726" spans="1:6" x14ac:dyDescent="0.25">
      <c r="A726" s="58" t="s">
        <v>17</v>
      </c>
      <c r="B726" s="58" t="s">
        <v>207</v>
      </c>
      <c r="C726" s="58">
        <v>0</v>
      </c>
      <c r="D726" s="58">
        <v>1</v>
      </c>
      <c r="E726" s="58">
        <v>0</v>
      </c>
      <c r="F726" s="58">
        <v>1</v>
      </c>
    </row>
    <row r="727" spans="1:6" x14ac:dyDescent="0.25">
      <c r="A727" s="58" t="s">
        <v>17</v>
      </c>
      <c r="B727" s="58" t="s">
        <v>207</v>
      </c>
      <c r="C727" s="58">
        <v>1</v>
      </c>
      <c r="D727" s="58">
        <v>0</v>
      </c>
      <c r="E727" s="58">
        <v>0</v>
      </c>
      <c r="F727" s="58">
        <v>28</v>
      </c>
    </row>
    <row r="728" spans="1:6" x14ac:dyDescent="0.25">
      <c r="A728" s="58" t="s">
        <v>17</v>
      </c>
      <c r="B728" s="58" t="s">
        <v>207</v>
      </c>
      <c r="C728" s="58">
        <v>1</v>
      </c>
      <c r="D728" s="58">
        <v>0</v>
      </c>
      <c r="E728" s="58">
        <v>1</v>
      </c>
      <c r="F728" s="58">
        <v>16</v>
      </c>
    </row>
    <row r="729" spans="1:6" x14ac:dyDescent="0.25">
      <c r="A729" s="58" t="s">
        <v>17</v>
      </c>
      <c r="B729" s="58" t="s">
        <v>207</v>
      </c>
      <c r="C729" s="58">
        <v>1</v>
      </c>
      <c r="D729" s="58">
        <v>1</v>
      </c>
      <c r="E729" s="58">
        <v>0</v>
      </c>
      <c r="F729" s="58">
        <v>30</v>
      </c>
    </row>
    <row r="730" spans="1:6" x14ac:dyDescent="0.25">
      <c r="A730" s="58" t="s">
        <v>17</v>
      </c>
      <c r="B730" s="58" t="s">
        <v>207</v>
      </c>
      <c r="C730" s="58">
        <v>1</v>
      </c>
      <c r="D730" s="58">
        <v>1</v>
      </c>
      <c r="E730" s="58">
        <v>1</v>
      </c>
      <c r="F730" s="58">
        <v>13</v>
      </c>
    </row>
    <row r="731" spans="1:6" x14ac:dyDescent="0.25">
      <c r="A731" s="58" t="s">
        <v>17</v>
      </c>
      <c r="B731" s="58" t="s">
        <v>303</v>
      </c>
      <c r="C731" s="58">
        <v>0</v>
      </c>
      <c r="D731" s="58">
        <v>0</v>
      </c>
      <c r="E731" s="58">
        <v>0</v>
      </c>
      <c r="F731" s="58">
        <v>18</v>
      </c>
    </row>
    <row r="732" spans="1:6" x14ac:dyDescent="0.25">
      <c r="A732" s="58" t="s">
        <v>17</v>
      </c>
      <c r="B732" s="58" t="s">
        <v>303</v>
      </c>
      <c r="C732" s="58">
        <v>0</v>
      </c>
      <c r="D732" s="58">
        <v>0</v>
      </c>
      <c r="E732" s="58">
        <v>1</v>
      </c>
      <c r="F732" s="58">
        <v>7</v>
      </c>
    </row>
    <row r="733" spans="1:6" x14ac:dyDescent="0.25">
      <c r="A733" s="58" t="s">
        <v>17</v>
      </c>
      <c r="B733" s="58" t="s">
        <v>303</v>
      </c>
      <c r="C733" s="58">
        <v>0</v>
      </c>
      <c r="D733" s="58">
        <v>1</v>
      </c>
      <c r="E733" s="58">
        <v>0</v>
      </c>
      <c r="F733" s="58">
        <v>3</v>
      </c>
    </row>
    <row r="734" spans="1:6" x14ac:dyDescent="0.25">
      <c r="A734" s="58" t="s">
        <v>17</v>
      </c>
      <c r="B734" s="58" t="s">
        <v>303</v>
      </c>
      <c r="C734" s="58">
        <v>1</v>
      </c>
      <c r="D734" s="58">
        <v>0</v>
      </c>
      <c r="E734" s="58">
        <v>0</v>
      </c>
      <c r="F734" s="58">
        <v>19</v>
      </c>
    </row>
    <row r="735" spans="1:6" x14ac:dyDescent="0.25">
      <c r="A735" s="58" t="s">
        <v>17</v>
      </c>
      <c r="B735" s="58" t="s">
        <v>303</v>
      </c>
      <c r="C735" s="58">
        <v>1</v>
      </c>
      <c r="D735" s="58">
        <v>0</v>
      </c>
      <c r="E735" s="58">
        <v>1</v>
      </c>
      <c r="F735" s="58">
        <v>5</v>
      </c>
    </row>
    <row r="736" spans="1:6" x14ac:dyDescent="0.25">
      <c r="A736" s="58" t="s">
        <v>17</v>
      </c>
      <c r="B736" s="58" t="s">
        <v>303</v>
      </c>
      <c r="C736" s="58">
        <v>1</v>
      </c>
      <c r="D736" s="58">
        <v>1</v>
      </c>
      <c r="E736" s="58">
        <v>0</v>
      </c>
      <c r="F736" s="58">
        <v>17</v>
      </c>
    </row>
    <row r="737" spans="1:6" x14ac:dyDescent="0.25">
      <c r="A737" s="58" t="s">
        <v>17</v>
      </c>
      <c r="B737" s="58" t="s">
        <v>303</v>
      </c>
      <c r="C737" s="58">
        <v>1</v>
      </c>
      <c r="D737" s="58">
        <v>1</v>
      </c>
      <c r="E737" s="58">
        <v>1</v>
      </c>
      <c r="F737" s="58">
        <v>13</v>
      </c>
    </row>
    <row r="738" spans="1:6" x14ac:dyDescent="0.25">
      <c r="A738" s="58" t="s">
        <v>17</v>
      </c>
      <c r="B738" s="58" t="s">
        <v>304</v>
      </c>
      <c r="C738" s="58">
        <v>0</v>
      </c>
      <c r="D738" s="58">
        <v>0</v>
      </c>
      <c r="E738" s="58">
        <v>0</v>
      </c>
      <c r="F738" s="58">
        <v>13</v>
      </c>
    </row>
    <row r="739" spans="1:6" x14ac:dyDescent="0.25">
      <c r="A739" s="58" t="s">
        <v>17</v>
      </c>
      <c r="B739" s="58" t="s">
        <v>304</v>
      </c>
      <c r="C739" s="58">
        <v>0</v>
      </c>
      <c r="D739" s="58">
        <v>0</v>
      </c>
      <c r="E739" s="58">
        <v>1</v>
      </c>
      <c r="F739" s="58">
        <v>4</v>
      </c>
    </row>
    <row r="740" spans="1:6" x14ac:dyDescent="0.25">
      <c r="A740" s="58" t="s">
        <v>17</v>
      </c>
      <c r="B740" s="58" t="s">
        <v>304</v>
      </c>
      <c r="C740" s="58">
        <v>0</v>
      </c>
      <c r="D740" s="58">
        <v>1</v>
      </c>
      <c r="E740" s="58">
        <v>0</v>
      </c>
      <c r="F740" s="58">
        <v>1</v>
      </c>
    </row>
    <row r="741" spans="1:6" x14ac:dyDescent="0.25">
      <c r="A741" s="58" t="s">
        <v>17</v>
      </c>
      <c r="B741" s="58" t="s">
        <v>304</v>
      </c>
      <c r="C741" s="58">
        <v>0</v>
      </c>
      <c r="D741" s="58">
        <v>1</v>
      </c>
      <c r="E741" s="58">
        <v>1</v>
      </c>
      <c r="F741" s="58">
        <v>1</v>
      </c>
    </row>
    <row r="742" spans="1:6" x14ac:dyDescent="0.25">
      <c r="A742" s="58" t="s">
        <v>17</v>
      </c>
      <c r="B742" s="58" t="s">
        <v>304</v>
      </c>
      <c r="C742" s="58">
        <v>1</v>
      </c>
      <c r="D742" s="58">
        <v>0</v>
      </c>
      <c r="E742" s="58">
        <v>0</v>
      </c>
      <c r="F742" s="58">
        <v>18</v>
      </c>
    </row>
    <row r="743" spans="1:6" x14ac:dyDescent="0.25">
      <c r="A743" s="58" t="s">
        <v>17</v>
      </c>
      <c r="B743" s="58" t="s">
        <v>304</v>
      </c>
      <c r="C743" s="58">
        <v>1</v>
      </c>
      <c r="D743" s="58">
        <v>0</v>
      </c>
      <c r="E743" s="58">
        <v>1</v>
      </c>
      <c r="F743" s="58">
        <v>14</v>
      </c>
    </row>
    <row r="744" spans="1:6" x14ac:dyDescent="0.25">
      <c r="A744" s="58" t="s">
        <v>17</v>
      </c>
      <c r="B744" s="58" t="s">
        <v>304</v>
      </c>
      <c r="C744" s="58">
        <v>1</v>
      </c>
      <c r="D744" s="58">
        <v>1</v>
      </c>
      <c r="E744" s="58">
        <v>0</v>
      </c>
      <c r="F744" s="58">
        <v>19</v>
      </c>
    </row>
    <row r="745" spans="1:6" x14ac:dyDescent="0.25">
      <c r="A745" s="58" t="s">
        <v>17</v>
      </c>
      <c r="B745" s="58" t="s">
        <v>304</v>
      </c>
      <c r="C745" s="58">
        <v>1</v>
      </c>
      <c r="D745" s="58">
        <v>1</v>
      </c>
      <c r="E745" s="58">
        <v>1</v>
      </c>
      <c r="F745" s="58">
        <v>12</v>
      </c>
    </row>
    <row r="746" spans="1:6" x14ac:dyDescent="0.25">
      <c r="A746" s="58" t="s">
        <v>6</v>
      </c>
      <c r="B746" s="58" t="s">
        <v>300</v>
      </c>
      <c r="C746" s="58">
        <v>0</v>
      </c>
      <c r="D746" s="58">
        <v>0</v>
      </c>
      <c r="E746" s="58">
        <v>0</v>
      </c>
      <c r="F746" s="58">
        <v>546</v>
      </c>
    </row>
    <row r="747" spans="1:6" x14ac:dyDescent="0.25">
      <c r="A747" s="58" t="s">
        <v>6</v>
      </c>
      <c r="B747" s="58" t="s">
        <v>300</v>
      </c>
      <c r="C747" s="58">
        <v>0</v>
      </c>
      <c r="D747" s="58">
        <v>0</v>
      </c>
      <c r="E747" s="58">
        <v>1</v>
      </c>
      <c r="F747" s="58">
        <v>765</v>
      </c>
    </row>
    <row r="748" spans="1:6" x14ac:dyDescent="0.25">
      <c r="A748" s="58" t="s">
        <v>6</v>
      </c>
      <c r="B748" s="58" t="s">
        <v>300</v>
      </c>
      <c r="C748" s="58">
        <v>0</v>
      </c>
      <c r="D748" s="58">
        <v>1</v>
      </c>
      <c r="E748" s="58">
        <v>0</v>
      </c>
      <c r="F748" s="58">
        <v>52</v>
      </c>
    </row>
    <row r="749" spans="1:6" x14ac:dyDescent="0.25">
      <c r="A749" s="58" t="s">
        <v>6</v>
      </c>
      <c r="B749" s="58" t="s">
        <v>300</v>
      </c>
      <c r="C749" s="58">
        <v>0</v>
      </c>
      <c r="D749" s="58">
        <v>1</v>
      </c>
      <c r="E749" s="58">
        <v>1</v>
      </c>
      <c r="F749" s="58">
        <v>61</v>
      </c>
    </row>
    <row r="750" spans="1:6" x14ac:dyDescent="0.25">
      <c r="A750" s="58" t="s">
        <v>6</v>
      </c>
      <c r="B750" s="58" t="s">
        <v>300</v>
      </c>
      <c r="C750" s="58">
        <v>1</v>
      </c>
      <c r="D750" s="58">
        <v>0</v>
      </c>
      <c r="E750" s="58">
        <v>0</v>
      </c>
      <c r="F750" s="58">
        <v>39</v>
      </c>
    </row>
    <row r="751" spans="1:6" x14ac:dyDescent="0.25">
      <c r="A751" s="58" t="s">
        <v>6</v>
      </c>
      <c r="B751" s="58" t="s">
        <v>300</v>
      </c>
      <c r="C751" s="58">
        <v>1</v>
      </c>
      <c r="D751" s="58">
        <v>0</v>
      </c>
      <c r="E751" s="58">
        <v>1</v>
      </c>
      <c r="F751" s="58">
        <v>8</v>
      </c>
    </row>
    <row r="752" spans="1:6" x14ac:dyDescent="0.25">
      <c r="A752" s="58" t="s">
        <v>6</v>
      </c>
      <c r="B752" s="58" t="s">
        <v>300</v>
      </c>
      <c r="C752" s="58">
        <v>1</v>
      </c>
      <c r="D752" s="58">
        <v>1</v>
      </c>
      <c r="E752" s="58">
        <v>0</v>
      </c>
      <c r="F752" s="58">
        <v>35</v>
      </c>
    </row>
    <row r="753" spans="1:6" x14ac:dyDescent="0.25">
      <c r="A753" s="58" t="s">
        <v>6</v>
      </c>
      <c r="B753" s="58" t="s">
        <v>300</v>
      </c>
      <c r="C753" s="58">
        <v>1</v>
      </c>
      <c r="D753" s="58">
        <v>1</v>
      </c>
      <c r="E753" s="58">
        <v>1</v>
      </c>
      <c r="F753" s="58">
        <v>18</v>
      </c>
    </row>
    <row r="754" spans="1:6" x14ac:dyDescent="0.25">
      <c r="A754" s="58" t="s">
        <v>6</v>
      </c>
      <c r="B754" s="58" t="s">
        <v>214</v>
      </c>
      <c r="C754" s="58">
        <v>0</v>
      </c>
      <c r="D754" s="58">
        <v>0</v>
      </c>
      <c r="E754" s="58">
        <v>0</v>
      </c>
      <c r="F754" s="58">
        <v>326</v>
      </c>
    </row>
    <row r="755" spans="1:6" x14ac:dyDescent="0.25">
      <c r="A755" s="58" t="s">
        <v>6</v>
      </c>
      <c r="B755" s="58" t="s">
        <v>214</v>
      </c>
      <c r="C755" s="58">
        <v>0</v>
      </c>
      <c r="D755" s="58">
        <v>0</v>
      </c>
      <c r="E755" s="58">
        <v>1</v>
      </c>
      <c r="F755" s="58">
        <v>504</v>
      </c>
    </row>
    <row r="756" spans="1:6" x14ac:dyDescent="0.25">
      <c r="A756" s="58" t="s">
        <v>6</v>
      </c>
      <c r="B756" s="58" t="s">
        <v>214</v>
      </c>
      <c r="C756" s="58">
        <v>0</v>
      </c>
      <c r="D756" s="58">
        <v>1</v>
      </c>
      <c r="E756" s="58">
        <v>0</v>
      </c>
      <c r="F756" s="58">
        <v>38</v>
      </c>
    </row>
    <row r="757" spans="1:6" x14ac:dyDescent="0.25">
      <c r="A757" s="58" t="s">
        <v>6</v>
      </c>
      <c r="B757" s="58" t="s">
        <v>214</v>
      </c>
      <c r="C757" s="58">
        <v>0</v>
      </c>
      <c r="D757" s="58">
        <v>1</v>
      </c>
      <c r="E757" s="58">
        <v>1</v>
      </c>
      <c r="F757" s="58">
        <v>45</v>
      </c>
    </row>
    <row r="758" spans="1:6" x14ac:dyDescent="0.25">
      <c r="A758" s="58" t="s">
        <v>6</v>
      </c>
      <c r="B758" s="58" t="s">
        <v>214</v>
      </c>
      <c r="C758" s="58">
        <v>1</v>
      </c>
      <c r="D758" s="58">
        <v>0</v>
      </c>
      <c r="E758" s="58">
        <v>0</v>
      </c>
      <c r="F758" s="58">
        <v>19</v>
      </c>
    </row>
    <row r="759" spans="1:6" x14ac:dyDescent="0.25">
      <c r="A759" s="58" t="s">
        <v>6</v>
      </c>
      <c r="B759" s="58" t="s">
        <v>214</v>
      </c>
      <c r="C759" s="58">
        <v>1</v>
      </c>
      <c r="D759" s="58">
        <v>0</v>
      </c>
      <c r="E759" s="58">
        <v>1</v>
      </c>
      <c r="F759" s="58">
        <v>13</v>
      </c>
    </row>
    <row r="760" spans="1:6" x14ac:dyDescent="0.25">
      <c r="A760" s="58" t="s">
        <v>6</v>
      </c>
      <c r="B760" s="58" t="s">
        <v>214</v>
      </c>
      <c r="C760" s="58">
        <v>1</v>
      </c>
      <c r="D760" s="58">
        <v>1</v>
      </c>
      <c r="E760" s="58">
        <v>0</v>
      </c>
      <c r="F760" s="58">
        <v>19</v>
      </c>
    </row>
    <row r="761" spans="1:6" x14ac:dyDescent="0.25">
      <c r="A761" s="58" t="s">
        <v>6</v>
      </c>
      <c r="B761" s="58" t="s">
        <v>214</v>
      </c>
      <c r="C761" s="58">
        <v>1</v>
      </c>
      <c r="D761" s="58">
        <v>1</v>
      </c>
      <c r="E761" s="58">
        <v>1</v>
      </c>
      <c r="F761" s="58">
        <v>17</v>
      </c>
    </row>
    <row r="762" spans="1:6" x14ac:dyDescent="0.25">
      <c r="A762" s="58" t="s">
        <v>6</v>
      </c>
      <c r="B762" s="58" t="s">
        <v>213</v>
      </c>
      <c r="C762" s="58">
        <v>0</v>
      </c>
      <c r="D762" s="58">
        <v>0</v>
      </c>
      <c r="E762" s="58">
        <v>0</v>
      </c>
      <c r="F762" s="58">
        <v>528</v>
      </c>
    </row>
    <row r="763" spans="1:6" x14ac:dyDescent="0.25">
      <c r="A763" s="58" t="s">
        <v>6</v>
      </c>
      <c r="B763" s="58" t="s">
        <v>213</v>
      </c>
      <c r="C763" s="58">
        <v>0</v>
      </c>
      <c r="D763" s="58">
        <v>0</v>
      </c>
      <c r="E763" s="58">
        <v>1</v>
      </c>
      <c r="F763" s="58">
        <v>812</v>
      </c>
    </row>
    <row r="764" spans="1:6" x14ac:dyDescent="0.25">
      <c r="A764" s="58" t="s">
        <v>6</v>
      </c>
      <c r="B764" s="58" t="s">
        <v>213</v>
      </c>
      <c r="C764" s="58">
        <v>0</v>
      </c>
      <c r="D764" s="58">
        <v>1</v>
      </c>
      <c r="E764" s="58">
        <v>0</v>
      </c>
      <c r="F764" s="58">
        <v>47</v>
      </c>
    </row>
    <row r="765" spans="1:6" x14ac:dyDescent="0.25">
      <c r="A765" s="58" t="s">
        <v>6</v>
      </c>
      <c r="B765" s="58" t="s">
        <v>213</v>
      </c>
      <c r="C765" s="58">
        <v>0</v>
      </c>
      <c r="D765" s="58">
        <v>1</v>
      </c>
      <c r="E765" s="58">
        <v>1</v>
      </c>
      <c r="F765" s="58">
        <v>83</v>
      </c>
    </row>
    <row r="766" spans="1:6" x14ac:dyDescent="0.25">
      <c r="A766" s="58" t="s">
        <v>6</v>
      </c>
      <c r="B766" s="58" t="s">
        <v>213</v>
      </c>
      <c r="C766" s="58">
        <v>1</v>
      </c>
      <c r="D766" s="58">
        <v>0</v>
      </c>
      <c r="E766" s="58">
        <v>0</v>
      </c>
      <c r="F766" s="58">
        <v>31</v>
      </c>
    </row>
    <row r="767" spans="1:6" x14ac:dyDescent="0.25">
      <c r="A767" s="58" t="s">
        <v>6</v>
      </c>
      <c r="B767" s="58" t="s">
        <v>213</v>
      </c>
      <c r="C767" s="58">
        <v>1</v>
      </c>
      <c r="D767" s="58">
        <v>0</v>
      </c>
      <c r="E767" s="58">
        <v>1</v>
      </c>
      <c r="F767" s="58">
        <v>17</v>
      </c>
    </row>
    <row r="768" spans="1:6" x14ac:dyDescent="0.25">
      <c r="A768" s="58" t="s">
        <v>6</v>
      </c>
      <c r="B768" s="58" t="s">
        <v>213</v>
      </c>
      <c r="C768" s="58">
        <v>1</v>
      </c>
      <c r="D768" s="58">
        <v>1</v>
      </c>
      <c r="E768" s="58">
        <v>0</v>
      </c>
      <c r="F768" s="58">
        <v>40</v>
      </c>
    </row>
    <row r="769" spans="1:6" x14ac:dyDescent="0.25">
      <c r="A769" s="58" t="s">
        <v>6</v>
      </c>
      <c r="B769" s="58" t="s">
        <v>213</v>
      </c>
      <c r="C769" s="58">
        <v>1</v>
      </c>
      <c r="D769" s="58">
        <v>1</v>
      </c>
      <c r="E769" s="58">
        <v>1</v>
      </c>
      <c r="F769" s="58">
        <v>21</v>
      </c>
    </row>
    <row r="770" spans="1:6" x14ac:dyDescent="0.25">
      <c r="A770" s="58" t="s">
        <v>6</v>
      </c>
      <c r="B770" s="58" t="s">
        <v>245</v>
      </c>
      <c r="C770" s="58">
        <v>0</v>
      </c>
      <c r="D770" s="58">
        <v>0</v>
      </c>
      <c r="E770" s="58">
        <v>0</v>
      </c>
      <c r="F770" s="58">
        <v>473</v>
      </c>
    </row>
    <row r="771" spans="1:6" x14ac:dyDescent="0.25">
      <c r="A771" s="58" t="s">
        <v>6</v>
      </c>
      <c r="B771" s="58" t="s">
        <v>245</v>
      </c>
      <c r="C771" s="58">
        <v>0</v>
      </c>
      <c r="D771" s="58">
        <v>0</v>
      </c>
      <c r="E771" s="58">
        <v>1</v>
      </c>
      <c r="F771" s="58">
        <v>642</v>
      </c>
    </row>
    <row r="772" spans="1:6" x14ac:dyDescent="0.25">
      <c r="A772" s="58" t="s">
        <v>6</v>
      </c>
      <c r="B772" s="58" t="s">
        <v>245</v>
      </c>
      <c r="C772" s="58">
        <v>0</v>
      </c>
      <c r="D772" s="58">
        <v>1</v>
      </c>
      <c r="E772" s="58">
        <v>0</v>
      </c>
      <c r="F772" s="58">
        <v>52</v>
      </c>
    </row>
    <row r="773" spans="1:6" x14ac:dyDescent="0.25">
      <c r="A773" s="58" t="s">
        <v>6</v>
      </c>
      <c r="B773" s="58" t="s">
        <v>245</v>
      </c>
      <c r="C773" s="58">
        <v>0</v>
      </c>
      <c r="D773" s="58">
        <v>1</v>
      </c>
      <c r="E773" s="58">
        <v>1</v>
      </c>
      <c r="F773" s="58">
        <v>53</v>
      </c>
    </row>
    <row r="774" spans="1:6" x14ac:dyDescent="0.25">
      <c r="A774" s="58" t="s">
        <v>6</v>
      </c>
      <c r="B774" s="58" t="s">
        <v>245</v>
      </c>
      <c r="C774" s="58">
        <v>1</v>
      </c>
      <c r="D774" s="58">
        <v>0</v>
      </c>
      <c r="E774" s="58">
        <v>0</v>
      </c>
      <c r="F774" s="58">
        <v>48</v>
      </c>
    </row>
    <row r="775" spans="1:6" x14ac:dyDescent="0.25">
      <c r="A775" s="58" t="s">
        <v>6</v>
      </c>
      <c r="B775" s="58" t="s">
        <v>245</v>
      </c>
      <c r="C775" s="58">
        <v>1</v>
      </c>
      <c r="D775" s="58">
        <v>0</v>
      </c>
      <c r="E775" s="58">
        <v>1</v>
      </c>
      <c r="F775" s="58">
        <v>16</v>
      </c>
    </row>
    <row r="776" spans="1:6" x14ac:dyDescent="0.25">
      <c r="A776" s="58" t="s">
        <v>6</v>
      </c>
      <c r="B776" s="58" t="s">
        <v>245</v>
      </c>
      <c r="C776" s="58">
        <v>1</v>
      </c>
      <c r="D776" s="58">
        <v>1</v>
      </c>
      <c r="E776" s="58">
        <v>0</v>
      </c>
      <c r="F776" s="58">
        <v>28</v>
      </c>
    </row>
    <row r="777" spans="1:6" x14ac:dyDescent="0.25">
      <c r="A777" s="58" t="s">
        <v>6</v>
      </c>
      <c r="B777" s="58" t="s">
        <v>245</v>
      </c>
      <c r="C777" s="58">
        <v>1</v>
      </c>
      <c r="D777" s="58">
        <v>1</v>
      </c>
      <c r="E777" s="58">
        <v>1</v>
      </c>
      <c r="F777" s="58">
        <v>22</v>
      </c>
    </row>
    <row r="778" spans="1:6" x14ac:dyDescent="0.25">
      <c r="A778" s="58" t="s">
        <v>6</v>
      </c>
      <c r="B778" s="58" t="s">
        <v>185</v>
      </c>
      <c r="C778" s="58">
        <v>0</v>
      </c>
      <c r="D778" s="58">
        <v>0</v>
      </c>
      <c r="E778" s="58">
        <v>0</v>
      </c>
      <c r="F778" s="58">
        <v>1040</v>
      </c>
    </row>
    <row r="779" spans="1:6" x14ac:dyDescent="0.25">
      <c r="A779" s="58" t="s">
        <v>6</v>
      </c>
      <c r="B779" s="58" t="s">
        <v>185</v>
      </c>
      <c r="C779" s="58">
        <v>0</v>
      </c>
      <c r="D779" s="58">
        <v>0</v>
      </c>
      <c r="E779" s="58">
        <v>1</v>
      </c>
      <c r="F779" s="58">
        <v>1759</v>
      </c>
    </row>
    <row r="780" spans="1:6" x14ac:dyDescent="0.25">
      <c r="A780" s="58" t="s">
        <v>6</v>
      </c>
      <c r="B780" s="58" t="s">
        <v>185</v>
      </c>
      <c r="C780" s="58">
        <v>0</v>
      </c>
      <c r="D780" s="58">
        <v>1</v>
      </c>
      <c r="E780" s="58">
        <v>0</v>
      </c>
      <c r="F780" s="58">
        <v>115</v>
      </c>
    </row>
    <row r="781" spans="1:6" x14ac:dyDescent="0.25">
      <c r="A781" s="58" t="s">
        <v>6</v>
      </c>
      <c r="B781" s="58" t="s">
        <v>185</v>
      </c>
      <c r="C781" s="58">
        <v>0</v>
      </c>
      <c r="D781" s="58">
        <v>1</v>
      </c>
      <c r="E781" s="58">
        <v>1</v>
      </c>
      <c r="F781" s="58">
        <v>137</v>
      </c>
    </row>
    <row r="782" spans="1:6" x14ac:dyDescent="0.25">
      <c r="A782" s="58" t="s">
        <v>6</v>
      </c>
      <c r="B782" s="58" t="s">
        <v>185</v>
      </c>
      <c r="C782" s="58">
        <v>1</v>
      </c>
      <c r="D782" s="58">
        <v>0</v>
      </c>
      <c r="E782" s="58">
        <v>0</v>
      </c>
      <c r="F782" s="58">
        <v>78</v>
      </c>
    </row>
    <row r="783" spans="1:6" x14ac:dyDescent="0.25">
      <c r="A783" s="58" t="s">
        <v>6</v>
      </c>
      <c r="B783" s="58" t="s">
        <v>185</v>
      </c>
      <c r="C783" s="58">
        <v>1</v>
      </c>
      <c r="D783" s="58">
        <v>0</v>
      </c>
      <c r="E783" s="58">
        <v>1</v>
      </c>
      <c r="F783" s="58">
        <v>61</v>
      </c>
    </row>
    <row r="784" spans="1:6" x14ac:dyDescent="0.25">
      <c r="A784" s="58" t="s">
        <v>6</v>
      </c>
      <c r="B784" s="58" t="s">
        <v>185</v>
      </c>
      <c r="C784" s="58">
        <v>1</v>
      </c>
      <c r="D784" s="58">
        <v>1</v>
      </c>
      <c r="E784" s="58">
        <v>0</v>
      </c>
      <c r="F784" s="58">
        <v>59</v>
      </c>
    </row>
    <row r="785" spans="1:6" x14ac:dyDescent="0.25">
      <c r="A785" s="58" t="s">
        <v>6</v>
      </c>
      <c r="B785" s="58" t="s">
        <v>185</v>
      </c>
      <c r="C785" s="58">
        <v>1</v>
      </c>
      <c r="D785" s="58">
        <v>1</v>
      </c>
      <c r="E785" s="58">
        <v>1</v>
      </c>
      <c r="F785" s="58">
        <v>30</v>
      </c>
    </row>
    <row r="786" spans="1:6" x14ac:dyDescent="0.25">
      <c r="A786" s="58" t="s">
        <v>6</v>
      </c>
      <c r="B786" s="58" t="s">
        <v>173</v>
      </c>
      <c r="C786" s="58">
        <v>0</v>
      </c>
      <c r="D786" s="58">
        <v>0</v>
      </c>
      <c r="E786" s="58">
        <v>0</v>
      </c>
      <c r="F786" s="58">
        <v>763</v>
      </c>
    </row>
    <row r="787" spans="1:6" x14ac:dyDescent="0.25">
      <c r="A787" s="58" t="s">
        <v>6</v>
      </c>
      <c r="B787" s="58" t="s">
        <v>173</v>
      </c>
      <c r="C787" s="58">
        <v>0</v>
      </c>
      <c r="D787" s="58">
        <v>0</v>
      </c>
      <c r="E787" s="58">
        <v>1</v>
      </c>
      <c r="F787" s="58">
        <v>970</v>
      </c>
    </row>
    <row r="788" spans="1:6" x14ac:dyDescent="0.25">
      <c r="A788" s="58" t="s">
        <v>6</v>
      </c>
      <c r="B788" s="58" t="s">
        <v>173</v>
      </c>
      <c r="C788" s="58">
        <v>0</v>
      </c>
      <c r="D788" s="58">
        <v>1</v>
      </c>
      <c r="E788" s="58">
        <v>0</v>
      </c>
      <c r="F788" s="58">
        <v>112</v>
      </c>
    </row>
    <row r="789" spans="1:6" x14ac:dyDescent="0.25">
      <c r="A789" s="58" t="s">
        <v>6</v>
      </c>
      <c r="B789" s="58" t="s">
        <v>173</v>
      </c>
      <c r="C789" s="58">
        <v>0</v>
      </c>
      <c r="D789" s="58">
        <v>1</v>
      </c>
      <c r="E789" s="58">
        <v>1</v>
      </c>
      <c r="F789" s="58">
        <v>116</v>
      </c>
    </row>
    <row r="790" spans="1:6" x14ac:dyDescent="0.25">
      <c r="A790" s="58" t="s">
        <v>6</v>
      </c>
      <c r="B790" s="58" t="s">
        <v>173</v>
      </c>
      <c r="C790" s="58">
        <v>1</v>
      </c>
      <c r="D790" s="58">
        <v>0</v>
      </c>
      <c r="E790" s="58">
        <v>0</v>
      </c>
      <c r="F790" s="58">
        <v>80</v>
      </c>
    </row>
    <row r="791" spans="1:6" x14ac:dyDescent="0.25">
      <c r="A791" s="58" t="s">
        <v>6</v>
      </c>
      <c r="B791" s="58" t="s">
        <v>173</v>
      </c>
      <c r="C791" s="58">
        <v>1</v>
      </c>
      <c r="D791" s="58">
        <v>0</v>
      </c>
      <c r="E791" s="58">
        <v>1</v>
      </c>
      <c r="F791" s="58">
        <v>10</v>
      </c>
    </row>
    <row r="792" spans="1:6" x14ac:dyDescent="0.25">
      <c r="A792" s="58" t="s">
        <v>6</v>
      </c>
      <c r="B792" s="58" t="s">
        <v>173</v>
      </c>
      <c r="C792" s="58">
        <v>1</v>
      </c>
      <c r="D792" s="58">
        <v>1</v>
      </c>
      <c r="E792" s="58">
        <v>0</v>
      </c>
      <c r="F792" s="58">
        <v>76</v>
      </c>
    </row>
    <row r="793" spans="1:6" x14ac:dyDescent="0.25">
      <c r="A793" s="58" t="s">
        <v>6</v>
      </c>
      <c r="B793" s="58" t="s">
        <v>173</v>
      </c>
      <c r="C793" s="58">
        <v>1</v>
      </c>
      <c r="D793" s="58">
        <v>1</v>
      </c>
      <c r="E793" s="58">
        <v>1</v>
      </c>
      <c r="F793" s="58">
        <v>30</v>
      </c>
    </row>
    <row r="794" spans="1:6" x14ac:dyDescent="0.25">
      <c r="A794" s="58" t="s">
        <v>6</v>
      </c>
      <c r="B794" s="58" t="s">
        <v>174</v>
      </c>
      <c r="C794" s="58">
        <v>0</v>
      </c>
      <c r="D794" s="58">
        <v>0</v>
      </c>
      <c r="E794" s="58">
        <v>0</v>
      </c>
      <c r="F794" s="58">
        <v>1106</v>
      </c>
    </row>
    <row r="795" spans="1:6" x14ac:dyDescent="0.25">
      <c r="A795" s="58" t="s">
        <v>6</v>
      </c>
      <c r="B795" s="58" t="s">
        <v>174</v>
      </c>
      <c r="C795" s="58">
        <v>0</v>
      </c>
      <c r="D795" s="58">
        <v>0</v>
      </c>
      <c r="E795" s="58">
        <v>1</v>
      </c>
      <c r="F795" s="58">
        <v>1933</v>
      </c>
    </row>
    <row r="796" spans="1:6" x14ac:dyDescent="0.25">
      <c r="A796" s="58" t="s">
        <v>6</v>
      </c>
      <c r="B796" s="58" t="s">
        <v>174</v>
      </c>
      <c r="C796" s="58">
        <v>0</v>
      </c>
      <c r="D796" s="58">
        <v>1</v>
      </c>
      <c r="E796" s="58">
        <v>0</v>
      </c>
      <c r="F796" s="58">
        <v>161</v>
      </c>
    </row>
    <row r="797" spans="1:6" x14ac:dyDescent="0.25">
      <c r="A797" s="58" t="s">
        <v>6</v>
      </c>
      <c r="B797" s="58" t="s">
        <v>174</v>
      </c>
      <c r="C797" s="58">
        <v>0</v>
      </c>
      <c r="D797" s="58">
        <v>1</v>
      </c>
      <c r="E797" s="58">
        <v>1</v>
      </c>
      <c r="F797" s="58">
        <v>172</v>
      </c>
    </row>
    <row r="798" spans="1:6" x14ac:dyDescent="0.25">
      <c r="A798" s="58" t="s">
        <v>6</v>
      </c>
      <c r="B798" s="58" t="s">
        <v>174</v>
      </c>
      <c r="C798" s="58">
        <v>1</v>
      </c>
      <c r="D798" s="58">
        <v>0</v>
      </c>
      <c r="E798" s="58">
        <v>0</v>
      </c>
      <c r="F798" s="58">
        <v>90</v>
      </c>
    </row>
    <row r="799" spans="1:6" x14ac:dyDescent="0.25">
      <c r="A799" s="58" t="s">
        <v>6</v>
      </c>
      <c r="B799" s="58" t="s">
        <v>174</v>
      </c>
      <c r="C799" s="58">
        <v>1</v>
      </c>
      <c r="D799" s="58">
        <v>0</v>
      </c>
      <c r="E799" s="58">
        <v>1</v>
      </c>
      <c r="F799" s="58">
        <v>46</v>
      </c>
    </row>
    <row r="800" spans="1:6" x14ac:dyDescent="0.25">
      <c r="A800" s="58" t="s">
        <v>6</v>
      </c>
      <c r="B800" s="58" t="s">
        <v>174</v>
      </c>
      <c r="C800" s="58">
        <v>1</v>
      </c>
      <c r="D800" s="58">
        <v>1</v>
      </c>
      <c r="E800" s="58">
        <v>0</v>
      </c>
      <c r="F800" s="58">
        <v>131</v>
      </c>
    </row>
    <row r="801" spans="1:6" x14ac:dyDescent="0.25">
      <c r="A801" s="58" t="s">
        <v>6</v>
      </c>
      <c r="B801" s="58" t="s">
        <v>174</v>
      </c>
      <c r="C801" s="58">
        <v>1</v>
      </c>
      <c r="D801" s="58">
        <v>1</v>
      </c>
      <c r="E801" s="58">
        <v>1</v>
      </c>
      <c r="F801" s="58">
        <v>64</v>
      </c>
    </row>
    <row r="802" spans="1:6" x14ac:dyDescent="0.25">
      <c r="A802" s="58" t="s">
        <v>6</v>
      </c>
      <c r="B802" s="58" t="s">
        <v>181</v>
      </c>
      <c r="C802" s="58">
        <v>0</v>
      </c>
      <c r="D802" s="58">
        <v>0</v>
      </c>
      <c r="E802" s="58">
        <v>0</v>
      </c>
      <c r="F802" s="58">
        <v>207</v>
      </c>
    </row>
    <row r="803" spans="1:6" x14ac:dyDescent="0.25">
      <c r="A803" s="58" t="s">
        <v>6</v>
      </c>
      <c r="B803" s="58" t="s">
        <v>181</v>
      </c>
      <c r="C803" s="58">
        <v>0</v>
      </c>
      <c r="D803" s="58">
        <v>0</v>
      </c>
      <c r="E803" s="58">
        <v>1</v>
      </c>
      <c r="F803" s="58">
        <v>359</v>
      </c>
    </row>
    <row r="804" spans="1:6" x14ac:dyDescent="0.25">
      <c r="A804" s="58" t="s">
        <v>6</v>
      </c>
      <c r="B804" s="58" t="s">
        <v>181</v>
      </c>
      <c r="C804" s="58">
        <v>0</v>
      </c>
      <c r="D804" s="58">
        <v>1</v>
      </c>
      <c r="E804" s="58">
        <v>0</v>
      </c>
      <c r="F804" s="58">
        <v>43</v>
      </c>
    </row>
    <row r="805" spans="1:6" x14ac:dyDescent="0.25">
      <c r="A805" s="58" t="s">
        <v>6</v>
      </c>
      <c r="B805" s="58" t="s">
        <v>181</v>
      </c>
      <c r="C805" s="58">
        <v>0</v>
      </c>
      <c r="D805" s="58">
        <v>1</v>
      </c>
      <c r="E805" s="58">
        <v>1</v>
      </c>
      <c r="F805" s="58">
        <v>41</v>
      </c>
    </row>
    <row r="806" spans="1:6" x14ac:dyDescent="0.25">
      <c r="A806" s="58" t="s">
        <v>6</v>
      </c>
      <c r="B806" s="58" t="s">
        <v>181</v>
      </c>
      <c r="C806" s="58">
        <v>1</v>
      </c>
      <c r="D806" s="58">
        <v>0</v>
      </c>
      <c r="E806" s="58">
        <v>0</v>
      </c>
      <c r="F806" s="58">
        <v>6</v>
      </c>
    </row>
    <row r="807" spans="1:6" x14ac:dyDescent="0.25">
      <c r="A807" s="58" t="s">
        <v>6</v>
      </c>
      <c r="B807" s="58" t="s">
        <v>181</v>
      </c>
      <c r="C807" s="58">
        <v>1</v>
      </c>
      <c r="D807" s="58">
        <v>0</v>
      </c>
      <c r="E807" s="58">
        <v>1</v>
      </c>
      <c r="F807" s="58">
        <v>4</v>
      </c>
    </row>
    <row r="808" spans="1:6" x14ac:dyDescent="0.25">
      <c r="A808" s="58" t="s">
        <v>6</v>
      </c>
      <c r="B808" s="58" t="s">
        <v>181</v>
      </c>
      <c r="C808" s="58">
        <v>1</v>
      </c>
      <c r="D808" s="58">
        <v>1</v>
      </c>
      <c r="E808" s="58">
        <v>0</v>
      </c>
      <c r="F808" s="58">
        <v>32</v>
      </c>
    </row>
    <row r="809" spans="1:6" x14ac:dyDescent="0.25">
      <c r="A809" s="58" t="s">
        <v>6</v>
      </c>
      <c r="B809" s="58" t="s">
        <v>181</v>
      </c>
      <c r="C809" s="58">
        <v>1</v>
      </c>
      <c r="D809" s="58">
        <v>1</v>
      </c>
      <c r="E809" s="58">
        <v>1</v>
      </c>
      <c r="F809" s="58">
        <v>15</v>
      </c>
    </row>
    <row r="810" spans="1:6" x14ac:dyDescent="0.25">
      <c r="A810" s="58" t="s">
        <v>6</v>
      </c>
      <c r="B810" s="58" t="s">
        <v>215</v>
      </c>
      <c r="C810" s="58">
        <v>0</v>
      </c>
      <c r="D810" s="58">
        <v>0</v>
      </c>
      <c r="E810" s="58">
        <v>0</v>
      </c>
      <c r="F810" s="58">
        <v>433</v>
      </c>
    </row>
    <row r="811" spans="1:6" x14ac:dyDescent="0.25">
      <c r="A811" s="58" t="s">
        <v>6</v>
      </c>
      <c r="B811" s="58" t="s">
        <v>215</v>
      </c>
      <c r="C811" s="58">
        <v>0</v>
      </c>
      <c r="D811" s="58">
        <v>0</v>
      </c>
      <c r="E811" s="58">
        <v>1</v>
      </c>
      <c r="F811" s="58">
        <v>532</v>
      </c>
    </row>
    <row r="812" spans="1:6" x14ac:dyDescent="0.25">
      <c r="A812" s="58" t="s">
        <v>6</v>
      </c>
      <c r="B812" s="58" t="s">
        <v>215</v>
      </c>
      <c r="C812" s="58">
        <v>0</v>
      </c>
      <c r="D812" s="58">
        <v>1</v>
      </c>
      <c r="E812" s="58">
        <v>0</v>
      </c>
      <c r="F812" s="58">
        <v>62</v>
      </c>
    </row>
    <row r="813" spans="1:6" x14ac:dyDescent="0.25">
      <c r="A813" s="58" t="s">
        <v>6</v>
      </c>
      <c r="B813" s="58" t="s">
        <v>215</v>
      </c>
      <c r="C813" s="58">
        <v>0</v>
      </c>
      <c r="D813" s="58">
        <v>1</v>
      </c>
      <c r="E813" s="58">
        <v>1</v>
      </c>
      <c r="F813" s="58">
        <v>50</v>
      </c>
    </row>
    <row r="814" spans="1:6" x14ac:dyDescent="0.25">
      <c r="A814" s="58" t="s">
        <v>6</v>
      </c>
      <c r="B814" s="58" t="s">
        <v>215</v>
      </c>
      <c r="C814" s="58">
        <v>1</v>
      </c>
      <c r="D814" s="58">
        <v>0</v>
      </c>
      <c r="E814" s="58">
        <v>0</v>
      </c>
      <c r="F814" s="58">
        <v>37</v>
      </c>
    </row>
    <row r="815" spans="1:6" x14ac:dyDescent="0.25">
      <c r="A815" s="58" t="s">
        <v>6</v>
      </c>
      <c r="B815" s="58" t="s">
        <v>215</v>
      </c>
      <c r="C815" s="58">
        <v>1</v>
      </c>
      <c r="D815" s="58">
        <v>0</v>
      </c>
      <c r="E815" s="58">
        <v>1</v>
      </c>
      <c r="F815" s="58">
        <v>13</v>
      </c>
    </row>
    <row r="816" spans="1:6" x14ac:dyDescent="0.25">
      <c r="A816" s="58" t="s">
        <v>6</v>
      </c>
      <c r="B816" s="58" t="s">
        <v>215</v>
      </c>
      <c r="C816" s="58">
        <v>1</v>
      </c>
      <c r="D816" s="58">
        <v>1</v>
      </c>
      <c r="E816" s="58">
        <v>0</v>
      </c>
      <c r="F816" s="58">
        <v>35</v>
      </c>
    </row>
    <row r="817" spans="1:6" x14ac:dyDescent="0.25">
      <c r="A817" s="58" t="s">
        <v>6</v>
      </c>
      <c r="B817" s="58" t="s">
        <v>215</v>
      </c>
      <c r="C817" s="58">
        <v>1</v>
      </c>
      <c r="D817" s="58">
        <v>1</v>
      </c>
      <c r="E817" s="58">
        <v>1</v>
      </c>
      <c r="F817" s="58">
        <v>18</v>
      </c>
    </row>
    <row r="818" spans="1:6" x14ac:dyDescent="0.25">
      <c r="A818" s="58" t="s">
        <v>6</v>
      </c>
      <c r="B818" s="58" t="s">
        <v>221</v>
      </c>
      <c r="C818" s="58">
        <v>0</v>
      </c>
      <c r="D818" s="58">
        <v>0</v>
      </c>
      <c r="E818" s="58">
        <v>0</v>
      </c>
      <c r="F818" s="58">
        <v>665</v>
      </c>
    </row>
    <row r="819" spans="1:6" x14ac:dyDescent="0.25">
      <c r="A819" s="58" t="s">
        <v>6</v>
      </c>
      <c r="B819" s="58" t="s">
        <v>221</v>
      </c>
      <c r="C819" s="58">
        <v>0</v>
      </c>
      <c r="D819" s="58">
        <v>0</v>
      </c>
      <c r="E819" s="58">
        <v>1</v>
      </c>
      <c r="F819" s="58">
        <v>851</v>
      </c>
    </row>
    <row r="820" spans="1:6" x14ac:dyDescent="0.25">
      <c r="A820" s="58" t="s">
        <v>6</v>
      </c>
      <c r="B820" s="58" t="s">
        <v>221</v>
      </c>
      <c r="C820" s="58">
        <v>0</v>
      </c>
      <c r="D820" s="58">
        <v>1</v>
      </c>
      <c r="E820" s="58">
        <v>0</v>
      </c>
      <c r="F820" s="58">
        <v>106</v>
      </c>
    </row>
    <row r="821" spans="1:6" x14ac:dyDescent="0.25">
      <c r="A821" s="58" t="s">
        <v>6</v>
      </c>
      <c r="B821" s="58" t="s">
        <v>221</v>
      </c>
      <c r="C821" s="58">
        <v>0</v>
      </c>
      <c r="D821" s="58">
        <v>1</v>
      </c>
      <c r="E821" s="58">
        <v>1</v>
      </c>
      <c r="F821" s="58">
        <v>86</v>
      </c>
    </row>
    <row r="822" spans="1:6" x14ac:dyDescent="0.25">
      <c r="A822" s="58" t="s">
        <v>6</v>
      </c>
      <c r="B822" s="58" t="s">
        <v>221</v>
      </c>
      <c r="C822" s="58">
        <v>1</v>
      </c>
      <c r="D822" s="58">
        <v>0</v>
      </c>
      <c r="E822" s="58">
        <v>0</v>
      </c>
      <c r="F822" s="58">
        <v>59</v>
      </c>
    </row>
    <row r="823" spans="1:6" x14ac:dyDescent="0.25">
      <c r="A823" s="58" t="s">
        <v>6</v>
      </c>
      <c r="B823" s="58" t="s">
        <v>221</v>
      </c>
      <c r="C823" s="58">
        <v>1</v>
      </c>
      <c r="D823" s="58">
        <v>0</v>
      </c>
      <c r="E823" s="58">
        <v>1</v>
      </c>
      <c r="F823" s="58">
        <v>28</v>
      </c>
    </row>
    <row r="824" spans="1:6" x14ac:dyDescent="0.25">
      <c r="A824" s="58" t="s">
        <v>6</v>
      </c>
      <c r="B824" s="58" t="s">
        <v>221</v>
      </c>
      <c r="C824" s="58">
        <v>1</v>
      </c>
      <c r="D824" s="58">
        <v>1</v>
      </c>
      <c r="E824" s="58">
        <v>0</v>
      </c>
      <c r="F824" s="58">
        <v>35</v>
      </c>
    </row>
    <row r="825" spans="1:6" x14ac:dyDescent="0.25">
      <c r="A825" s="58" t="s">
        <v>6</v>
      </c>
      <c r="B825" s="58" t="s">
        <v>221</v>
      </c>
      <c r="C825" s="58">
        <v>1</v>
      </c>
      <c r="D825" s="58">
        <v>1</v>
      </c>
      <c r="E825" s="58">
        <v>1</v>
      </c>
      <c r="F825" s="58">
        <v>28</v>
      </c>
    </row>
    <row r="826" spans="1:6" x14ac:dyDescent="0.25">
      <c r="A826" s="58" t="s">
        <v>6</v>
      </c>
      <c r="B826" s="58" t="s">
        <v>183</v>
      </c>
      <c r="C826" s="58">
        <v>0</v>
      </c>
      <c r="D826" s="58">
        <v>0</v>
      </c>
      <c r="E826" s="58">
        <v>0</v>
      </c>
      <c r="F826" s="58">
        <v>378</v>
      </c>
    </row>
    <row r="827" spans="1:6" x14ac:dyDescent="0.25">
      <c r="A827" s="58" t="s">
        <v>6</v>
      </c>
      <c r="B827" s="58" t="s">
        <v>183</v>
      </c>
      <c r="C827" s="58">
        <v>0</v>
      </c>
      <c r="D827" s="58">
        <v>0</v>
      </c>
      <c r="E827" s="58">
        <v>1</v>
      </c>
      <c r="F827" s="58">
        <v>639</v>
      </c>
    </row>
    <row r="828" spans="1:6" x14ac:dyDescent="0.25">
      <c r="A828" s="58" t="s">
        <v>6</v>
      </c>
      <c r="B828" s="58" t="s">
        <v>183</v>
      </c>
      <c r="C828" s="58">
        <v>0</v>
      </c>
      <c r="D828" s="58">
        <v>1</v>
      </c>
      <c r="E828" s="58">
        <v>0</v>
      </c>
      <c r="F828" s="58">
        <v>52</v>
      </c>
    </row>
    <row r="829" spans="1:6" x14ac:dyDescent="0.25">
      <c r="A829" s="58" t="s">
        <v>6</v>
      </c>
      <c r="B829" s="58" t="s">
        <v>183</v>
      </c>
      <c r="C829" s="58">
        <v>0</v>
      </c>
      <c r="D829" s="58">
        <v>1</v>
      </c>
      <c r="E829" s="58">
        <v>1</v>
      </c>
      <c r="F829" s="58">
        <v>61</v>
      </c>
    </row>
    <row r="830" spans="1:6" x14ac:dyDescent="0.25">
      <c r="A830" s="58" t="s">
        <v>6</v>
      </c>
      <c r="B830" s="58" t="s">
        <v>183</v>
      </c>
      <c r="C830" s="58">
        <v>1</v>
      </c>
      <c r="D830" s="58">
        <v>0</v>
      </c>
      <c r="E830" s="58">
        <v>0</v>
      </c>
      <c r="F830" s="58">
        <v>23</v>
      </c>
    </row>
    <row r="831" spans="1:6" x14ac:dyDescent="0.25">
      <c r="A831" s="58" t="s">
        <v>6</v>
      </c>
      <c r="B831" s="58" t="s">
        <v>183</v>
      </c>
      <c r="C831" s="58">
        <v>1</v>
      </c>
      <c r="D831" s="58">
        <v>0</v>
      </c>
      <c r="E831" s="58">
        <v>1</v>
      </c>
      <c r="F831" s="58">
        <v>15</v>
      </c>
    </row>
    <row r="832" spans="1:6" x14ac:dyDescent="0.25">
      <c r="A832" s="58" t="s">
        <v>6</v>
      </c>
      <c r="B832" s="58" t="s">
        <v>183</v>
      </c>
      <c r="C832" s="58">
        <v>1</v>
      </c>
      <c r="D832" s="58">
        <v>1</v>
      </c>
      <c r="E832" s="58">
        <v>0</v>
      </c>
      <c r="F832" s="58">
        <v>20</v>
      </c>
    </row>
    <row r="833" spans="1:6" x14ac:dyDescent="0.25">
      <c r="A833" s="58" t="s">
        <v>6</v>
      </c>
      <c r="B833" s="58" t="s">
        <v>183</v>
      </c>
      <c r="C833" s="58">
        <v>1</v>
      </c>
      <c r="D833" s="58">
        <v>1</v>
      </c>
      <c r="E833" s="58">
        <v>1</v>
      </c>
      <c r="F833" s="58">
        <v>24</v>
      </c>
    </row>
    <row r="834" spans="1:6" x14ac:dyDescent="0.25">
      <c r="A834" s="58" t="s">
        <v>6</v>
      </c>
      <c r="B834" s="58" t="s">
        <v>179</v>
      </c>
      <c r="C834" s="58">
        <v>0</v>
      </c>
      <c r="D834" s="58">
        <v>0</v>
      </c>
      <c r="E834" s="58">
        <v>0</v>
      </c>
      <c r="F834" s="58">
        <v>474</v>
      </c>
    </row>
    <row r="835" spans="1:6" x14ac:dyDescent="0.25">
      <c r="A835" s="58" t="s">
        <v>6</v>
      </c>
      <c r="B835" s="58" t="s">
        <v>179</v>
      </c>
      <c r="C835" s="58">
        <v>0</v>
      </c>
      <c r="D835" s="58">
        <v>0</v>
      </c>
      <c r="E835" s="58">
        <v>1</v>
      </c>
      <c r="F835" s="58">
        <v>602</v>
      </c>
    </row>
    <row r="836" spans="1:6" x14ac:dyDescent="0.25">
      <c r="A836" s="58" t="s">
        <v>6</v>
      </c>
      <c r="B836" s="58" t="s">
        <v>179</v>
      </c>
      <c r="C836" s="58">
        <v>0</v>
      </c>
      <c r="D836" s="58">
        <v>1</v>
      </c>
      <c r="E836" s="58">
        <v>0</v>
      </c>
      <c r="F836" s="58">
        <v>82</v>
      </c>
    </row>
    <row r="837" spans="1:6" x14ac:dyDescent="0.25">
      <c r="A837" s="58" t="s">
        <v>6</v>
      </c>
      <c r="B837" s="58" t="s">
        <v>179</v>
      </c>
      <c r="C837" s="58">
        <v>0</v>
      </c>
      <c r="D837" s="58">
        <v>1</v>
      </c>
      <c r="E837" s="58">
        <v>1</v>
      </c>
      <c r="F837" s="58">
        <v>59</v>
      </c>
    </row>
    <row r="838" spans="1:6" x14ac:dyDescent="0.25">
      <c r="A838" s="58" t="s">
        <v>6</v>
      </c>
      <c r="B838" s="58" t="s">
        <v>179</v>
      </c>
      <c r="C838" s="58">
        <v>1</v>
      </c>
      <c r="D838" s="58">
        <v>0</v>
      </c>
      <c r="E838" s="58">
        <v>0</v>
      </c>
      <c r="F838" s="58">
        <v>35</v>
      </c>
    </row>
    <row r="839" spans="1:6" x14ac:dyDescent="0.25">
      <c r="A839" s="58" t="s">
        <v>6</v>
      </c>
      <c r="B839" s="58" t="s">
        <v>179</v>
      </c>
      <c r="C839" s="58">
        <v>1</v>
      </c>
      <c r="D839" s="58">
        <v>0</v>
      </c>
      <c r="E839" s="58">
        <v>1</v>
      </c>
      <c r="F839" s="58">
        <v>12</v>
      </c>
    </row>
    <row r="840" spans="1:6" x14ac:dyDescent="0.25">
      <c r="A840" s="58" t="s">
        <v>6</v>
      </c>
      <c r="B840" s="58" t="s">
        <v>179</v>
      </c>
      <c r="C840" s="58">
        <v>1</v>
      </c>
      <c r="D840" s="58">
        <v>1</v>
      </c>
      <c r="E840" s="58">
        <v>0</v>
      </c>
      <c r="F840" s="58">
        <v>47</v>
      </c>
    </row>
    <row r="841" spans="1:6" x14ac:dyDescent="0.25">
      <c r="A841" s="58" t="s">
        <v>6</v>
      </c>
      <c r="B841" s="58" t="s">
        <v>179</v>
      </c>
      <c r="C841" s="58">
        <v>1</v>
      </c>
      <c r="D841" s="58">
        <v>1</v>
      </c>
      <c r="E841" s="58">
        <v>1</v>
      </c>
      <c r="F841" s="58">
        <v>11</v>
      </c>
    </row>
    <row r="842" spans="1:6" x14ac:dyDescent="0.25">
      <c r="A842" s="58" t="s">
        <v>6</v>
      </c>
      <c r="B842" s="58" t="s">
        <v>220</v>
      </c>
      <c r="C842" s="58">
        <v>0</v>
      </c>
      <c r="D842" s="58">
        <v>0</v>
      </c>
      <c r="E842" s="58">
        <v>0</v>
      </c>
      <c r="F842" s="58">
        <v>583</v>
      </c>
    </row>
    <row r="843" spans="1:6" x14ac:dyDescent="0.25">
      <c r="A843" s="58" t="s">
        <v>6</v>
      </c>
      <c r="B843" s="58" t="s">
        <v>220</v>
      </c>
      <c r="C843" s="58">
        <v>0</v>
      </c>
      <c r="D843" s="58">
        <v>0</v>
      </c>
      <c r="E843" s="58">
        <v>1</v>
      </c>
      <c r="F843" s="58">
        <v>857</v>
      </c>
    </row>
    <row r="844" spans="1:6" x14ac:dyDescent="0.25">
      <c r="A844" s="58" t="s">
        <v>6</v>
      </c>
      <c r="B844" s="58" t="s">
        <v>220</v>
      </c>
      <c r="C844" s="58">
        <v>0</v>
      </c>
      <c r="D844" s="58">
        <v>1</v>
      </c>
      <c r="E844" s="58">
        <v>0</v>
      </c>
      <c r="F844" s="58">
        <v>71</v>
      </c>
    </row>
    <row r="845" spans="1:6" x14ac:dyDescent="0.25">
      <c r="A845" s="58" t="s">
        <v>6</v>
      </c>
      <c r="B845" s="58" t="s">
        <v>220</v>
      </c>
      <c r="C845" s="58">
        <v>0</v>
      </c>
      <c r="D845" s="58">
        <v>1</v>
      </c>
      <c r="E845" s="58">
        <v>1</v>
      </c>
      <c r="F845" s="58">
        <v>68</v>
      </c>
    </row>
    <row r="846" spans="1:6" x14ac:dyDescent="0.25">
      <c r="A846" s="58" t="s">
        <v>6</v>
      </c>
      <c r="B846" s="58" t="s">
        <v>220</v>
      </c>
      <c r="C846" s="58">
        <v>1</v>
      </c>
      <c r="D846" s="58">
        <v>0</v>
      </c>
      <c r="E846" s="58">
        <v>0</v>
      </c>
      <c r="F846" s="58">
        <v>46</v>
      </c>
    </row>
    <row r="847" spans="1:6" x14ac:dyDescent="0.25">
      <c r="A847" s="58" t="s">
        <v>6</v>
      </c>
      <c r="B847" s="58" t="s">
        <v>220</v>
      </c>
      <c r="C847" s="58">
        <v>1</v>
      </c>
      <c r="D847" s="58">
        <v>0</v>
      </c>
      <c r="E847" s="58">
        <v>1</v>
      </c>
      <c r="F847" s="58">
        <v>29</v>
      </c>
    </row>
    <row r="848" spans="1:6" x14ac:dyDescent="0.25">
      <c r="A848" s="58" t="s">
        <v>6</v>
      </c>
      <c r="B848" s="58" t="s">
        <v>220</v>
      </c>
      <c r="C848" s="58">
        <v>1</v>
      </c>
      <c r="D848" s="58">
        <v>1</v>
      </c>
      <c r="E848" s="58">
        <v>0</v>
      </c>
      <c r="F848" s="58">
        <v>49</v>
      </c>
    </row>
    <row r="849" spans="1:6" x14ac:dyDescent="0.25">
      <c r="A849" s="58" t="s">
        <v>6</v>
      </c>
      <c r="B849" s="58" t="s">
        <v>220</v>
      </c>
      <c r="C849" s="58">
        <v>1</v>
      </c>
      <c r="D849" s="58">
        <v>1</v>
      </c>
      <c r="E849" s="58">
        <v>1</v>
      </c>
      <c r="F849" s="58">
        <v>32</v>
      </c>
    </row>
    <row r="850" spans="1:6" x14ac:dyDescent="0.25">
      <c r="A850" s="58" t="s">
        <v>6</v>
      </c>
      <c r="B850" s="58" t="s">
        <v>184</v>
      </c>
      <c r="C850" s="58">
        <v>0</v>
      </c>
      <c r="D850" s="58">
        <v>0</v>
      </c>
      <c r="E850" s="58">
        <v>0</v>
      </c>
      <c r="F850" s="58">
        <v>676</v>
      </c>
    </row>
    <row r="851" spans="1:6" x14ac:dyDescent="0.25">
      <c r="A851" s="58" t="s">
        <v>6</v>
      </c>
      <c r="B851" s="58" t="s">
        <v>184</v>
      </c>
      <c r="C851" s="58">
        <v>0</v>
      </c>
      <c r="D851" s="58">
        <v>0</v>
      </c>
      <c r="E851" s="58">
        <v>1</v>
      </c>
      <c r="F851" s="58">
        <v>740</v>
      </c>
    </row>
    <row r="852" spans="1:6" x14ac:dyDescent="0.25">
      <c r="A852" s="58" t="s">
        <v>6</v>
      </c>
      <c r="B852" s="58" t="s">
        <v>184</v>
      </c>
      <c r="C852" s="58">
        <v>0</v>
      </c>
      <c r="D852" s="58">
        <v>1</v>
      </c>
      <c r="E852" s="58">
        <v>0</v>
      </c>
      <c r="F852" s="58">
        <v>102</v>
      </c>
    </row>
    <row r="853" spans="1:6" x14ac:dyDescent="0.25">
      <c r="A853" s="58" t="s">
        <v>6</v>
      </c>
      <c r="B853" s="58" t="s">
        <v>184</v>
      </c>
      <c r="C853" s="58">
        <v>0</v>
      </c>
      <c r="D853" s="58">
        <v>1</v>
      </c>
      <c r="E853" s="58">
        <v>1</v>
      </c>
      <c r="F853" s="58">
        <v>77</v>
      </c>
    </row>
    <row r="854" spans="1:6" x14ac:dyDescent="0.25">
      <c r="A854" s="58" t="s">
        <v>6</v>
      </c>
      <c r="B854" s="58" t="s">
        <v>184</v>
      </c>
      <c r="C854" s="58">
        <v>1</v>
      </c>
      <c r="D854" s="58">
        <v>0</v>
      </c>
      <c r="E854" s="58">
        <v>0</v>
      </c>
      <c r="F854" s="58">
        <v>52</v>
      </c>
    </row>
    <row r="855" spans="1:6" x14ac:dyDescent="0.25">
      <c r="A855" s="58" t="s">
        <v>6</v>
      </c>
      <c r="B855" s="58" t="s">
        <v>184</v>
      </c>
      <c r="C855" s="58">
        <v>1</v>
      </c>
      <c r="D855" s="58">
        <v>0</v>
      </c>
      <c r="E855" s="58">
        <v>1</v>
      </c>
      <c r="F855" s="58">
        <v>13</v>
      </c>
    </row>
    <row r="856" spans="1:6" x14ac:dyDescent="0.25">
      <c r="A856" s="58" t="s">
        <v>6</v>
      </c>
      <c r="B856" s="58" t="s">
        <v>184</v>
      </c>
      <c r="C856" s="58">
        <v>1</v>
      </c>
      <c r="D856" s="58">
        <v>1</v>
      </c>
      <c r="E856" s="58">
        <v>0</v>
      </c>
      <c r="F856" s="58">
        <v>38</v>
      </c>
    </row>
    <row r="857" spans="1:6" x14ac:dyDescent="0.25">
      <c r="A857" s="58" t="s">
        <v>6</v>
      </c>
      <c r="B857" s="58" t="s">
        <v>184</v>
      </c>
      <c r="C857" s="58">
        <v>1</v>
      </c>
      <c r="D857" s="58">
        <v>1</v>
      </c>
      <c r="E857" s="58">
        <v>1</v>
      </c>
      <c r="F857" s="58">
        <v>12</v>
      </c>
    </row>
    <row r="858" spans="1:6" x14ac:dyDescent="0.25">
      <c r="A858" s="58" t="s">
        <v>6</v>
      </c>
      <c r="B858" s="58" t="s">
        <v>219</v>
      </c>
      <c r="C858" s="58">
        <v>0</v>
      </c>
      <c r="D858" s="58">
        <v>0</v>
      </c>
      <c r="E858" s="58">
        <v>0</v>
      </c>
      <c r="F858" s="58">
        <v>795</v>
      </c>
    </row>
    <row r="859" spans="1:6" x14ac:dyDescent="0.25">
      <c r="A859" s="58" t="s">
        <v>6</v>
      </c>
      <c r="B859" s="58" t="s">
        <v>219</v>
      </c>
      <c r="C859" s="58">
        <v>0</v>
      </c>
      <c r="D859" s="58">
        <v>0</v>
      </c>
      <c r="E859" s="58">
        <v>1</v>
      </c>
      <c r="F859" s="58">
        <v>1107</v>
      </c>
    </row>
    <row r="860" spans="1:6" x14ac:dyDescent="0.25">
      <c r="A860" s="58" t="s">
        <v>6</v>
      </c>
      <c r="B860" s="58" t="s">
        <v>219</v>
      </c>
      <c r="C860" s="58">
        <v>0</v>
      </c>
      <c r="D860" s="58">
        <v>1</v>
      </c>
      <c r="E860" s="58">
        <v>0</v>
      </c>
      <c r="F860" s="58">
        <v>92</v>
      </c>
    </row>
    <row r="861" spans="1:6" x14ac:dyDescent="0.25">
      <c r="A861" s="58" t="s">
        <v>6</v>
      </c>
      <c r="B861" s="58" t="s">
        <v>219</v>
      </c>
      <c r="C861" s="58">
        <v>0</v>
      </c>
      <c r="D861" s="58">
        <v>1</v>
      </c>
      <c r="E861" s="58">
        <v>1</v>
      </c>
      <c r="F861" s="58">
        <v>89</v>
      </c>
    </row>
    <row r="862" spans="1:6" x14ac:dyDescent="0.25">
      <c r="A862" s="58" t="s">
        <v>6</v>
      </c>
      <c r="B862" s="58" t="s">
        <v>219</v>
      </c>
      <c r="C862" s="58">
        <v>1</v>
      </c>
      <c r="D862" s="58">
        <v>0</v>
      </c>
      <c r="E862" s="58">
        <v>0</v>
      </c>
      <c r="F862" s="58">
        <v>61</v>
      </c>
    </row>
    <row r="863" spans="1:6" x14ac:dyDescent="0.25">
      <c r="A863" s="58" t="s">
        <v>6</v>
      </c>
      <c r="B863" s="58" t="s">
        <v>219</v>
      </c>
      <c r="C863" s="58">
        <v>1</v>
      </c>
      <c r="D863" s="58">
        <v>0</v>
      </c>
      <c r="E863" s="58">
        <v>1</v>
      </c>
      <c r="F863" s="58">
        <v>21</v>
      </c>
    </row>
    <row r="864" spans="1:6" x14ac:dyDescent="0.25">
      <c r="A864" s="58" t="s">
        <v>6</v>
      </c>
      <c r="B864" s="58" t="s">
        <v>219</v>
      </c>
      <c r="C864" s="58">
        <v>1</v>
      </c>
      <c r="D864" s="58">
        <v>1</v>
      </c>
      <c r="E864" s="58">
        <v>0</v>
      </c>
      <c r="F864" s="58">
        <v>50</v>
      </c>
    </row>
    <row r="865" spans="1:6" x14ac:dyDescent="0.25">
      <c r="A865" s="58" t="s">
        <v>6</v>
      </c>
      <c r="B865" s="58" t="s">
        <v>219</v>
      </c>
      <c r="C865" s="58">
        <v>1</v>
      </c>
      <c r="D865" s="58">
        <v>1</v>
      </c>
      <c r="E865" s="58">
        <v>1</v>
      </c>
      <c r="F865" s="58">
        <v>17</v>
      </c>
    </row>
    <row r="866" spans="1:6" x14ac:dyDescent="0.25">
      <c r="A866" s="58" t="s">
        <v>6</v>
      </c>
      <c r="B866" s="58" t="s">
        <v>216</v>
      </c>
      <c r="C866" s="58">
        <v>0</v>
      </c>
      <c r="D866" s="58">
        <v>0</v>
      </c>
      <c r="E866" s="58">
        <v>0</v>
      </c>
      <c r="F866" s="58">
        <v>337</v>
      </c>
    </row>
    <row r="867" spans="1:6" x14ac:dyDescent="0.25">
      <c r="A867" s="58" t="s">
        <v>6</v>
      </c>
      <c r="B867" s="58" t="s">
        <v>216</v>
      </c>
      <c r="C867" s="58">
        <v>0</v>
      </c>
      <c r="D867" s="58">
        <v>0</v>
      </c>
      <c r="E867" s="58">
        <v>1</v>
      </c>
      <c r="F867" s="58">
        <v>539</v>
      </c>
    </row>
    <row r="868" spans="1:6" x14ac:dyDescent="0.25">
      <c r="A868" s="58" t="s">
        <v>6</v>
      </c>
      <c r="B868" s="58" t="s">
        <v>216</v>
      </c>
      <c r="C868" s="58">
        <v>0</v>
      </c>
      <c r="D868" s="58">
        <v>1</v>
      </c>
      <c r="E868" s="58">
        <v>0</v>
      </c>
      <c r="F868" s="58">
        <v>53</v>
      </c>
    </row>
    <row r="869" spans="1:6" x14ac:dyDescent="0.25">
      <c r="A869" s="58" t="s">
        <v>6</v>
      </c>
      <c r="B869" s="58" t="s">
        <v>216</v>
      </c>
      <c r="C869" s="58">
        <v>0</v>
      </c>
      <c r="D869" s="58">
        <v>1</v>
      </c>
      <c r="E869" s="58">
        <v>1</v>
      </c>
      <c r="F869" s="58">
        <v>62</v>
      </c>
    </row>
    <row r="870" spans="1:6" x14ac:dyDescent="0.25">
      <c r="A870" s="58" t="s">
        <v>6</v>
      </c>
      <c r="B870" s="58" t="s">
        <v>216</v>
      </c>
      <c r="C870" s="58">
        <v>1</v>
      </c>
      <c r="D870" s="58">
        <v>0</v>
      </c>
      <c r="E870" s="58">
        <v>0</v>
      </c>
      <c r="F870" s="58">
        <v>28</v>
      </c>
    </row>
    <row r="871" spans="1:6" x14ac:dyDescent="0.25">
      <c r="A871" s="58" t="s">
        <v>6</v>
      </c>
      <c r="B871" s="58" t="s">
        <v>216</v>
      </c>
      <c r="C871" s="58">
        <v>1</v>
      </c>
      <c r="D871" s="58">
        <v>0</v>
      </c>
      <c r="E871" s="58">
        <v>1</v>
      </c>
      <c r="F871" s="58">
        <v>20</v>
      </c>
    </row>
    <row r="872" spans="1:6" x14ac:dyDescent="0.25">
      <c r="A872" s="58" t="s">
        <v>6</v>
      </c>
      <c r="B872" s="58" t="s">
        <v>216</v>
      </c>
      <c r="C872" s="58">
        <v>1</v>
      </c>
      <c r="D872" s="58">
        <v>1</v>
      </c>
      <c r="E872" s="58">
        <v>0</v>
      </c>
      <c r="F872" s="58">
        <v>38</v>
      </c>
    </row>
    <row r="873" spans="1:6" x14ac:dyDescent="0.25">
      <c r="A873" s="58" t="s">
        <v>6</v>
      </c>
      <c r="B873" s="58" t="s">
        <v>216</v>
      </c>
      <c r="C873" s="58">
        <v>1</v>
      </c>
      <c r="D873" s="58">
        <v>1</v>
      </c>
      <c r="E873" s="58">
        <v>1</v>
      </c>
      <c r="F873" s="58">
        <v>18</v>
      </c>
    </row>
    <row r="874" spans="1:6" x14ac:dyDescent="0.25">
      <c r="A874" s="58" t="s">
        <v>6</v>
      </c>
      <c r="B874" s="58" t="s">
        <v>207</v>
      </c>
      <c r="C874" s="58">
        <v>0</v>
      </c>
      <c r="D874" s="58">
        <v>0</v>
      </c>
      <c r="E874" s="58">
        <v>0</v>
      </c>
      <c r="F874" s="58">
        <v>597</v>
      </c>
    </row>
    <row r="875" spans="1:6" x14ac:dyDescent="0.25">
      <c r="A875" s="58" t="s">
        <v>6</v>
      </c>
      <c r="B875" s="58" t="s">
        <v>207</v>
      </c>
      <c r="C875" s="58">
        <v>0</v>
      </c>
      <c r="D875" s="58">
        <v>0</v>
      </c>
      <c r="E875" s="58">
        <v>1</v>
      </c>
      <c r="F875" s="58">
        <v>783</v>
      </c>
    </row>
    <row r="876" spans="1:6" x14ac:dyDescent="0.25">
      <c r="A876" s="58" t="s">
        <v>6</v>
      </c>
      <c r="B876" s="58" t="s">
        <v>207</v>
      </c>
      <c r="C876" s="58">
        <v>0</v>
      </c>
      <c r="D876" s="58">
        <v>1</v>
      </c>
      <c r="E876" s="58">
        <v>0</v>
      </c>
      <c r="F876" s="58">
        <v>78</v>
      </c>
    </row>
    <row r="877" spans="1:6" x14ac:dyDescent="0.25">
      <c r="A877" s="58" t="s">
        <v>6</v>
      </c>
      <c r="B877" s="58" t="s">
        <v>207</v>
      </c>
      <c r="C877" s="58">
        <v>0</v>
      </c>
      <c r="D877" s="58">
        <v>1</v>
      </c>
      <c r="E877" s="58">
        <v>1</v>
      </c>
      <c r="F877" s="58">
        <v>69</v>
      </c>
    </row>
    <row r="878" spans="1:6" x14ac:dyDescent="0.25">
      <c r="A878" s="58" t="s">
        <v>6</v>
      </c>
      <c r="B878" s="58" t="s">
        <v>207</v>
      </c>
      <c r="C878" s="58">
        <v>1</v>
      </c>
      <c r="D878" s="58">
        <v>0</v>
      </c>
      <c r="E878" s="58">
        <v>0</v>
      </c>
      <c r="F878" s="58">
        <v>49</v>
      </c>
    </row>
    <row r="879" spans="1:6" x14ac:dyDescent="0.25">
      <c r="A879" s="58" t="s">
        <v>6</v>
      </c>
      <c r="B879" s="58" t="s">
        <v>207</v>
      </c>
      <c r="C879" s="58">
        <v>1</v>
      </c>
      <c r="D879" s="58">
        <v>0</v>
      </c>
      <c r="E879" s="58">
        <v>1</v>
      </c>
      <c r="F879" s="58">
        <v>13</v>
      </c>
    </row>
    <row r="880" spans="1:6" x14ac:dyDescent="0.25">
      <c r="A880" s="58" t="s">
        <v>6</v>
      </c>
      <c r="B880" s="58" t="s">
        <v>207</v>
      </c>
      <c r="C880" s="58">
        <v>1</v>
      </c>
      <c r="D880" s="58">
        <v>1</v>
      </c>
      <c r="E880" s="58">
        <v>0</v>
      </c>
      <c r="F880" s="58">
        <v>43</v>
      </c>
    </row>
    <row r="881" spans="1:6" x14ac:dyDescent="0.25">
      <c r="A881" s="58" t="s">
        <v>6</v>
      </c>
      <c r="B881" s="58" t="s">
        <v>207</v>
      </c>
      <c r="C881" s="58">
        <v>1</v>
      </c>
      <c r="D881" s="58">
        <v>1</v>
      </c>
      <c r="E881" s="58">
        <v>1</v>
      </c>
      <c r="F881" s="58">
        <v>20</v>
      </c>
    </row>
    <row r="882" spans="1:6" x14ac:dyDescent="0.25">
      <c r="A882" s="58" t="s">
        <v>6</v>
      </c>
      <c r="B882" s="58" t="s">
        <v>303</v>
      </c>
      <c r="C882" s="58">
        <v>0</v>
      </c>
      <c r="D882" s="58">
        <v>0</v>
      </c>
      <c r="E882" s="58">
        <v>0</v>
      </c>
      <c r="F882" s="58">
        <v>379</v>
      </c>
    </row>
    <row r="883" spans="1:6" x14ac:dyDescent="0.25">
      <c r="A883" s="58" t="s">
        <v>6</v>
      </c>
      <c r="B883" s="58" t="s">
        <v>303</v>
      </c>
      <c r="C883" s="58">
        <v>0</v>
      </c>
      <c r="D883" s="58">
        <v>0</v>
      </c>
      <c r="E883" s="58">
        <v>1</v>
      </c>
      <c r="F883" s="58">
        <v>638</v>
      </c>
    </row>
    <row r="884" spans="1:6" x14ac:dyDescent="0.25">
      <c r="A884" s="58" t="s">
        <v>6</v>
      </c>
      <c r="B884" s="58" t="s">
        <v>303</v>
      </c>
      <c r="C884" s="58">
        <v>0</v>
      </c>
      <c r="D884" s="58">
        <v>1</v>
      </c>
      <c r="E884" s="58">
        <v>0</v>
      </c>
      <c r="F884" s="58">
        <v>76</v>
      </c>
    </row>
    <row r="885" spans="1:6" x14ac:dyDescent="0.25">
      <c r="A885" s="58" t="s">
        <v>6</v>
      </c>
      <c r="B885" s="58" t="s">
        <v>303</v>
      </c>
      <c r="C885" s="58">
        <v>0</v>
      </c>
      <c r="D885" s="58">
        <v>1</v>
      </c>
      <c r="E885" s="58">
        <v>1</v>
      </c>
      <c r="F885" s="58">
        <v>41</v>
      </c>
    </row>
    <row r="886" spans="1:6" x14ac:dyDescent="0.25">
      <c r="A886" s="58" t="s">
        <v>6</v>
      </c>
      <c r="B886" s="58" t="s">
        <v>303</v>
      </c>
      <c r="C886" s="58">
        <v>1</v>
      </c>
      <c r="D886" s="58">
        <v>0</v>
      </c>
      <c r="E886" s="58">
        <v>0</v>
      </c>
      <c r="F886" s="58">
        <v>33</v>
      </c>
    </row>
    <row r="887" spans="1:6" x14ac:dyDescent="0.25">
      <c r="A887" s="58" t="s">
        <v>6</v>
      </c>
      <c r="B887" s="58" t="s">
        <v>303</v>
      </c>
      <c r="C887" s="58">
        <v>1</v>
      </c>
      <c r="D887" s="58">
        <v>0</v>
      </c>
      <c r="E887" s="58">
        <v>1</v>
      </c>
      <c r="F887" s="58">
        <v>13</v>
      </c>
    </row>
    <row r="888" spans="1:6" x14ac:dyDescent="0.25">
      <c r="A888" s="58" t="s">
        <v>6</v>
      </c>
      <c r="B888" s="58" t="s">
        <v>303</v>
      </c>
      <c r="C888" s="58">
        <v>1</v>
      </c>
      <c r="D888" s="58">
        <v>1</v>
      </c>
      <c r="E888" s="58">
        <v>0</v>
      </c>
      <c r="F888" s="58">
        <v>29</v>
      </c>
    </row>
    <row r="889" spans="1:6" x14ac:dyDescent="0.25">
      <c r="A889" s="58" t="s">
        <v>6</v>
      </c>
      <c r="B889" s="58" t="s">
        <v>303</v>
      </c>
      <c r="C889" s="58">
        <v>1</v>
      </c>
      <c r="D889" s="58">
        <v>1</v>
      </c>
      <c r="E889" s="58">
        <v>1</v>
      </c>
      <c r="F889" s="58">
        <v>14</v>
      </c>
    </row>
    <row r="890" spans="1:6" x14ac:dyDescent="0.25">
      <c r="A890" s="58" t="s">
        <v>6</v>
      </c>
      <c r="B890" s="58" t="s">
        <v>304</v>
      </c>
      <c r="C890" s="58">
        <v>0</v>
      </c>
      <c r="D890" s="58">
        <v>0</v>
      </c>
      <c r="E890" s="58">
        <v>0</v>
      </c>
      <c r="F890" s="58">
        <v>549</v>
      </c>
    </row>
    <row r="891" spans="1:6" x14ac:dyDescent="0.25">
      <c r="A891" s="58" t="s">
        <v>6</v>
      </c>
      <c r="B891" s="58" t="s">
        <v>304</v>
      </c>
      <c r="C891" s="58">
        <v>0</v>
      </c>
      <c r="D891" s="58">
        <v>0</v>
      </c>
      <c r="E891" s="58">
        <v>1</v>
      </c>
      <c r="F891" s="58">
        <v>775</v>
      </c>
    </row>
    <row r="892" spans="1:6" x14ac:dyDescent="0.25">
      <c r="A892" s="58" t="s">
        <v>6</v>
      </c>
      <c r="B892" s="58" t="s">
        <v>304</v>
      </c>
      <c r="C892" s="58">
        <v>0</v>
      </c>
      <c r="D892" s="58">
        <v>1</v>
      </c>
      <c r="E892" s="58">
        <v>0</v>
      </c>
      <c r="F892" s="58">
        <v>64</v>
      </c>
    </row>
    <row r="893" spans="1:6" x14ac:dyDescent="0.25">
      <c r="A893" s="58" t="s">
        <v>6</v>
      </c>
      <c r="B893" s="58" t="s">
        <v>304</v>
      </c>
      <c r="C893" s="58">
        <v>0</v>
      </c>
      <c r="D893" s="58">
        <v>1</v>
      </c>
      <c r="E893" s="58">
        <v>1</v>
      </c>
      <c r="F893" s="58">
        <v>61</v>
      </c>
    </row>
    <row r="894" spans="1:6" x14ac:dyDescent="0.25">
      <c r="A894" s="58" t="s">
        <v>6</v>
      </c>
      <c r="B894" s="58" t="s">
        <v>304</v>
      </c>
      <c r="C894" s="58">
        <v>1</v>
      </c>
      <c r="D894" s="58">
        <v>0</v>
      </c>
      <c r="E894" s="58">
        <v>0</v>
      </c>
      <c r="F894" s="58">
        <v>27</v>
      </c>
    </row>
    <row r="895" spans="1:6" x14ac:dyDescent="0.25">
      <c r="A895" s="58" t="s">
        <v>6</v>
      </c>
      <c r="B895" s="58" t="s">
        <v>304</v>
      </c>
      <c r="C895" s="58">
        <v>1</v>
      </c>
      <c r="D895" s="58">
        <v>0</v>
      </c>
      <c r="E895" s="58">
        <v>1</v>
      </c>
      <c r="F895" s="58">
        <v>12</v>
      </c>
    </row>
    <row r="896" spans="1:6" x14ac:dyDescent="0.25">
      <c r="A896" s="58" t="s">
        <v>6</v>
      </c>
      <c r="B896" s="58" t="s">
        <v>304</v>
      </c>
      <c r="C896" s="58">
        <v>1</v>
      </c>
      <c r="D896" s="58">
        <v>1</v>
      </c>
      <c r="E896" s="58">
        <v>0</v>
      </c>
      <c r="F896" s="58">
        <v>37</v>
      </c>
    </row>
    <row r="897" spans="1:6" x14ac:dyDescent="0.25">
      <c r="A897" s="58" t="s">
        <v>6</v>
      </c>
      <c r="B897" s="58" t="s">
        <v>304</v>
      </c>
      <c r="C897" s="58">
        <v>1</v>
      </c>
      <c r="D897" s="58">
        <v>1</v>
      </c>
      <c r="E897" s="58">
        <v>1</v>
      </c>
      <c r="F897" s="58">
        <v>25</v>
      </c>
    </row>
    <row r="898" spans="1:6" x14ac:dyDescent="0.25">
      <c r="A898" s="58" t="s">
        <v>18</v>
      </c>
      <c r="B898" s="58" t="s">
        <v>300</v>
      </c>
      <c r="C898" s="58">
        <v>0</v>
      </c>
      <c r="D898" s="58">
        <v>0</v>
      </c>
      <c r="E898" s="58">
        <v>0</v>
      </c>
      <c r="F898" s="58">
        <v>29</v>
      </c>
    </row>
    <row r="899" spans="1:6" x14ac:dyDescent="0.25">
      <c r="A899" s="58" t="s">
        <v>18</v>
      </c>
      <c r="B899" s="58" t="s">
        <v>300</v>
      </c>
      <c r="C899" s="58">
        <v>0</v>
      </c>
      <c r="D899" s="58">
        <v>0</v>
      </c>
      <c r="E899" s="58">
        <v>1</v>
      </c>
      <c r="F899" s="58">
        <v>50</v>
      </c>
    </row>
    <row r="900" spans="1:6" x14ac:dyDescent="0.25">
      <c r="A900" s="58" t="s">
        <v>18</v>
      </c>
      <c r="B900" s="58" t="s">
        <v>300</v>
      </c>
      <c r="C900" s="58">
        <v>0</v>
      </c>
      <c r="D900" s="58">
        <v>1</v>
      </c>
      <c r="E900" s="58">
        <v>0</v>
      </c>
      <c r="F900" s="58">
        <v>2</v>
      </c>
    </row>
    <row r="901" spans="1:6" x14ac:dyDescent="0.25">
      <c r="A901" s="58" t="s">
        <v>18</v>
      </c>
      <c r="B901" s="58" t="s">
        <v>300</v>
      </c>
      <c r="C901" s="58">
        <v>1</v>
      </c>
      <c r="D901" s="58">
        <v>0</v>
      </c>
      <c r="E901" s="58">
        <v>0</v>
      </c>
      <c r="F901" s="58">
        <v>97</v>
      </c>
    </row>
    <row r="902" spans="1:6" x14ac:dyDescent="0.25">
      <c r="A902" s="58" t="s">
        <v>18</v>
      </c>
      <c r="B902" s="58" t="s">
        <v>300</v>
      </c>
      <c r="C902" s="58">
        <v>1</v>
      </c>
      <c r="D902" s="58">
        <v>0</v>
      </c>
      <c r="E902" s="58">
        <v>1</v>
      </c>
      <c r="F902" s="58">
        <v>48</v>
      </c>
    </row>
    <row r="903" spans="1:6" x14ac:dyDescent="0.25">
      <c r="A903" s="58" t="s">
        <v>18</v>
      </c>
      <c r="B903" s="58" t="s">
        <v>300</v>
      </c>
      <c r="C903" s="58">
        <v>1</v>
      </c>
      <c r="D903" s="58">
        <v>1</v>
      </c>
      <c r="E903" s="58">
        <v>0</v>
      </c>
      <c r="F903" s="58">
        <v>19</v>
      </c>
    </row>
    <row r="904" spans="1:6" x14ac:dyDescent="0.25">
      <c r="A904" s="58" t="s">
        <v>18</v>
      </c>
      <c r="B904" s="58" t="s">
        <v>300</v>
      </c>
      <c r="C904" s="58">
        <v>1</v>
      </c>
      <c r="D904" s="58">
        <v>1</v>
      </c>
      <c r="E904" s="58">
        <v>1</v>
      </c>
      <c r="F904" s="58">
        <v>22</v>
      </c>
    </row>
    <row r="905" spans="1:6" x14ac:dyDescent="0.25">
      <c r="A905" s="58" t="s">
        <v>18</v>
      </c>
      <c r="B905" s="58" t="s">
        <v>214</v>
      </c>
      <c r="C905" s="58">
        <v>0</v>
      </c>
      <c r="D905" s="58">
        <v>0</v>
      </c>
      <c r="E905" s="58">
        <v>0</v>
      </c>
      <c r="F905" s="58">
        <v>14</v>
      </c>
    </row>
    <row r="906" spans="1:6" x14ac:dyDescent="0.25">
      <c r="A906" s="58" t="s">
        <v>18</v>
      </c>
      <c r="B906" s="58" t="s">
        <v>214</v>
      </c>
      <c r="C906" s="58">
        <v>0</v>
      </c>
      <c r="D906" s="58">
        <v>0</v>
      </c>
      <c r="E906" s="58">
        <v>1</v>
      </c>
      <c r="F906" s="58">
        <v>63</v>
      </c>
    </row>
    <row r="907" spans="1:6" x14ac:dyDescent="0.25">
      <c r="A907" s="58" t="s">
        <v>18</v>
      </c>
      <c r="B907" s="58" t="s">
        <v>214</v>
      </c>
      <c r="C907" s="58">
        <v>0</v>
      </c>
      <c r="D907" s="58">
        <v>1</v>
      </c>
      <c r="E907" s="58">
        <v>1</v>
      </c>
      <c r="F907" s="58">
        <v>1</v>
      </c>
    </row>
    <row r="908" spans="1:6" x14ac:dyDescent="0.25">
      <c r="A908" s="58" t="s">
        <v>18</v>
      </c>
      <c r="B908" s="58" t="s">
        <v>214</v>
      </c>
      <c r="C908" s="58">
        <v>1</v>
      </c>
      <c r="D908" s="58">
        <v>0</v>
      </c>
      <c r="E908" s="58">
        <v>0</v>
      </c>
      <c r="F908" s="58">
        <v>21</v>
      </c>
    </row>
    <row r="909" spans="1:6" x14ac:dyDescent="0.25">
      <c r="A909" s="58" t="s">
        <v>18</v>
      </c>
      <c r="B909" s="58" t="s">
        <v>214</v>
      </c>
      <c r="C909" s="58">
        <v>1</v>
      </c>
      <c r="D909" s="58">
        <v>0</v>
      </c>
      <c r="E909" s="58">
        <v>1</v>
      </c>
      <c r="F909" s="58">
        <v>28</v>
      </c>
    </row>
    <row r="910" spans="1:6" x14ac:dyDescent="0.25">
      <c r="A910" s="58" t="s">
        <v>18</v>
      </c>
      <c r="B910" s="58" t="s">
        <v>214</v>
      </c>
      <c r="C910" s="58">
        <v>1</v>
      </c>
      <c r="D910" s="58">
        <v>1</v>
      </c>
      <c r="E910" s="58">
        <v>0</v>
      </c>
      <c r="F910" s="58">
        <v>20</v>
      </c>
    </row>
    <row r="911" spans="1:6" x14ac:dyDescent="0.25">
      <c r="A911" s="58" t="s">
        <v>18</v>
      </c>
      <c r="B911" s="58" t="s">
        <v>214</v>
      </c>
      <c r="C911" s="58">
        <v>1</v>
      </c>
      <c r="D911" s="58">
        <v>1</v>
      </c>
      <c r="E911" s="58">
        <v>1</v>
      </c>
      <c r="F911" s="58">
        <v>12</v>
      </c>
    </row>
    <row r="912" spans="1:6" x14ac:dyDescent="0.25">
      <c r="A912" s="58" t="s">
        <v>18</v>
      </c>
      <c r="B912" s="58" t="s">
        <v>213</v>
      </c>
      <c r="C912" s="58">
        <v>0</v>
      </c>
      <c r="D912" s="58">
        <v>0</v>
      </c>
      <c r="E912" s="58">
        <v>0</v>
      </c>
      <c r="F912" s="58">
        <v>40</v>
      </c>
    </row>
    <row r="913" spans="1:6" x14ac:dyDescent="0.25">
      <c r="A913" s="58" t="s">
        <v>18</v>
      </c>
      <c r="B913" s="58" t="s">
        <v>213</v>
      </c>
      <c r="C913" s="58">
        <v>0</v>
      </c>
      <c r="D913" s="58">
        <v>0</v>
      </c>
      <c r="E913" s="58">
        <v>1</v>
      </c>
      <c r="F913" s="58">
        <v>66</v>
      </c>
    </row>
    <row r="914" spans="1:6" x14ac:dyDescent="0.25">
      <c r="A914" s="58" t="s">
        <v>18</v>
      </c>
      <c r="B914" s="58" t="s">
        <v>213</v>
      </c>
      <c r="C914" s="58">
        <v>0</v>
      </c>
      <c r="D914" s="58">
        <v>1</v>
      </c>
      <c r="E914" s="58">
        <v>0</v>
      </c>
      <c r="F914" s="58">
        <v>1</v>
      </c>
    </row>
    <row r="915" spans="1:6" x14ac:dyDescent="0.25">
      <c r="A915" s="58" t="s">
        <v>18</v>
      </c>
      <c r="B915" s="58" t="s">
        <v>213</v>
      </c>
      <c r="C915" s="58">
        <v>1</v>
      </c>
      <c r="D915" s="58">
        <v>0</v>
      </c>
      <c r="E915" s="58">
        <v>0</v>
      </c>
      <c r="F915" s="58">
        <v>142</v>
      </c>
    </row>
    <row r="916" spans="1:6" x14ac:dyDescent="0.25">
      <c r="A916" s="58" t="s">
        <v>18</v>
      </c>
      <c r="B916" s="58" t="s">
        <v>213</v>
      </c>
      <c r="C916" s="58">
        <v>1</v>
      </c>
      <c r="D916" s="58">
        <v>0</v>
      </c>
      <c r="E916" s="58">
        <v>1</v>
      </c>
      <c r="F916" s="58">
        <v>52</v>
      </c>
    </row>
    <row r="917" spans="1:6" x14ac:dyDescent="0.25">
      <c r="A917" s="58" t="s">
        <v>18</v>
      </c>
      <c r="B917" s="58" t="s">
        <v>213</v>
      </c>
      <c r="C917" s="58">
        <v>1</v>
      </c>
      <c r="D917" s="58">
        <v>1</v>
      </c>
      <c r="E917" s="58">
        <v>0</v>
      </c>
      <c r="F917" s="58">
        <v>26</v>
      </c>
    </row>
    <row r="918" spans="1:6" x14ac:dyDescent="0.25">
      <c r="A918" s="58" t="s">
        <v>18</v>
      </c>
      <c r="B918" s="58" t="s">
        <v>213</v>
      </c>
      <c r="C918" s="58">
        <v>1</v>
      </c>
      <c r="D918" s="58">
        <v>1</v>
      </c>
      <c r="E918" s="58">
        <v>1</v>
      </c>
      <c r="F918" s="58">
        <v>10</v>
      </c>
    </row>
    <row r="919" spans="1:6" x14ac:dyDescent="0.25">
      <c r="A919" s="58" t="s">
        <v>18</v>
      </c>
      <c r="B919" s="58" t="s">
        <v>245</v>
      </c>
      <c r="C919" s="58">
        <v>0</v>
      </c>
      <c r="D919" s="58">
        <v>0</v>
      </c>
      <c r="E919" s="58">
        <v>0</v>
      </c>
      <c r="F919" s="58">
        <v>23</v>
      </c>
    </row>
    <row r="920" spans="1:6" x14ac:dyDescent="0.25">
      <c r="A920" s="58" t="s">
        <v>18</v>
      </c>
      <c r="B920" s="58" t="s">
        <v>245</v>
      </c>
      <c r="C920" s="58">
        <v>0</v>
      </c>
      <c r="D920" s="58">
        <v>0</v>
      </c>
      <c r="E920" s="58">
        <v>1</v>
      </c>
      <c r="F920" s="58">
        <v>77</v>
      </c>
    </row>
    <row r="921" spans="1:6" x14ac:dyDescent="0.25">
      <c r="A921" s="58" t="s">
        <v>18</v>
      </c>
      <c r="B921" s="58" t="s">
        <v>245</v>
      </c>
      <c r="C921" s="58">
        <v>0</v>
      </c>
      <c r="D921" s="58">
        <v>1</v>
      </c>
      <c r="E921" s="58">
        <v>0</v>
      </c>
      <c r="F921" s="58">
        <v>8</v>
      </c>
    </row>
    <row r="922" spans="1:6" x14ac:dyDescent="0.25">
      <c r="A922" s="58" t="s">
        <v>18</v>
      </c>
      <c r="B922" s="58" t="s">
        <v>245</v>
      </c>
      <c r="C922" s="58">
        <v>0</v>
      </c>
      <c r="D922" s="58">
        <v>1</v>
      </c>
      <c r="E922" s="58">
        <v>1</v>
      </c>
      <c r="F922" s="58">
        <v>2</v>
      </c>
    </row>
    <row r="923" spans="1:6" x14ac:dyDescent="0.25">
      <c r="A923" s="58" t="s">
        <v>18</v>
      </c>
      <c r="B923" s="58" t="s">
        <v>245</v>
      </c>
      <c r="C923" s="58">
        <v>1</v>
      </c>
      <c r="D923" s="58">
        <v>0</v>
      </c>
      <c r="E923" s="58">
        <v>0</v>
      </c>
      <c r="F923" s="58">
        <v>47</v>
      </c>
    </row>
    <row r="924" spans="1:6" x14ac:dyDescent="0.25">
      <c r="A924" s="58" t="s">
        <v>18</v>
      </c>
      <c r="B924" s="58" t="s">
        <v>245</v>
      </c>
      <c r="C924" s="58">
        <v>1</v>
      </c>
      <c r="D924" s="58">
        <v>0</v>
      </c>
      <c r="E924" s="58">
        <v>1</v>
      </c>
      <c r="F924" s="58">
        <v>58</v>
      </c>
    </row>
    <row r="925" spans="1:6" x14ac:dyDescent="0.25">
      <c r="A925" s="58" t="s">
        <v>18</v>
      </c>
      <c r="B925" s="58" t="s">
        <v>245</v>
      </c>
      <c r="C925" s="58">
        <v>1</v>
      </c>
      <c r="D925" s="58">
        <v>1</v>
      </c>
      <c r="E925" s="58">
        <v>0</v>
      </c>
      <c r="F925" s="58">
        <v>28</v>
      </c>
    </row>
    <row r="926" spans="1:6" x14ac:dyDescent="0.25">
      <c r="A926" s="58" t="s">
        <v>18</v>
      </c>
      <c r="B926" s="58" t="s">
        <v>245</v>
      </c>
      <c r="C926" s="58">
        <v>1</v>
      </c>
      <c r="D926" s="58">
        <v>1</v>
      </c>
      <c r="E926" s="58">
        <v>1</v>
      </c>
      <c r="F926" s="58">
        <v>6</v>
      </c>
    </row>
    <row r="927" spans="1:6" x14ac:dyDescent="0.25">
      <c r="A927" s="58" t="s">
        <v>18</v>
      </c>
      <c r="B927" s="58" t="s">
        <v>185</v>
      </c>
      <c r="C927" s="58">
        <v>0</v>
      </c>
      <c r="D927" s="58">
        <v>0</v>
      </c>
      <c r="E927" s="58">
        <v>0</v>
      </c>
      <c r="F927" s="58">
        <v>69</v>
      </c>
    </row>
    <row r="928" spans="1:6" x14ac:dyDescent="0.25">
      <c r="A928" s="58" t="s">
        <v>18</v>
      </c>
      <c r="B928" s="58" t="s">
        <v>185</v>
      </c>
      <c r="C928" s="58">
        <v>0</v>
      </c>
      <c r="D928" s="58">
        <v>0</v>
      </c>
      <c r="E928" s="58">
        <v>1</v>
      </c>
      <c r="F928" s="58">
        <v>137</v>
      </c>
    </row>
    <row r="929" spans="1:6" x14ac:dyDescent="0.25">
      <c r="A929" s="58" t="s">
        <v>18</v>
      </c>
      <c r="B929" s="58" t="s">
        <v>185</v>
      </c>
      <c r="C929" s="58">
        <v>0</v>
      </c>
      <c r="D929" s="58">
        <v>1</v>
      </c>
      <c r="E929" s="58">
        <v>0</v>
      </c>
      <c r="F929" s="58">
        <v>6</v>
      </c>
    </row>
    <row r="930" spans="1:6" x14ac:dyDescent="0.25">
      <c r="A930" s="58" t="s">
        <v>18</v>
      </c>
      <c r="B930" s="58" t="s">
        <v>185</v>
      </c>
      <c r="C930" s="58">
        <v>0</v>
      </c>
      <c r="D930" s="58">
        <v>1</v>
      </c>
      <c r="E930" s="58">
        <v>1</v>
      </c>
      <c r="F930" s="58">
        <v>7</v>
      </c>
    </row>
    <row r="931" spans="1:6" x14ac:dyDescent="0.25">
      <c r="A931" s="58" t="s">
        <v>18</v>
      </c>
      <c r="B931" s="58" t="s">
        <v>185</v>
      </c>
      <c r="C931" s="58">
        <v>1</v>
      </c>
      <c r="D931" s="58">
        <v>0</v>
      </c>
      <c r="E931" s="58">
        <v>0</v>
      </c>
      <c r="F931" s="58">
        <v>151</v>
      </c>
    </row>
    <row r="932" spans="1:6" x14ac:dyDescent="0.25">
      <c r="A932" s="58" t="s">
        <v>18</v>
      </c>
      <c r="B932" s="58" t="s">
        <v>185</v>
      </c>
      <c r="C932" s="58">
        <v>1</v>
      </c>
      <c r="D932" s="58">
        <v>0</v>
      </c>
      <c r="E932" s="58">
        <v>1</v>
      </c>
      <c r="F932" s="58">
        <v>97</v>
      </c>
    </row>
    <row r="933" spans="1:6" x14ac:dyDescent="0.25">
      <c r="A933" s="58" t="s">
        <v>18</v>
      </c>
      <c r="B933" s="58" t="s">
        <v>185</v>
      </c>
      <c r="C933" s="58">
        <v>1</v>
      </c>
      <c r="D933" s="58">
        <v>1</v>
      </c>
      <c r="E933" s="58">
        <v>0</v>
      </c>
      <c r="F933" s="58">
        <v>53</v>
      </c>
    </row>
    <row r="934" spans="1:6" x14ac:dyDescent="0.25">
      <c r="A934" s="58" t="s">
        <v>18</v>
      </c>
      <c r="B934" s="58" t="s">
        <v>185</v>
      </c>
      <c r="C934" s="58">
        <v>1</v>
      </c>
      <c r="D934" s="58">
        <v>1</v>
      </c>
      <c r="E934" s="58">
        <v>1</v>
      </c>
      <c r="F934" s="58">
        <v>35</v>
      </c>
    </row>
    <row r="935" spans="1:6" x14ac:dyDescent="0.25">
      <c r="A935" s="58" t="s">
        <v>18</v>
      </c>
      <c r="B935" s="58" t="s">
        <v>173</v>
      </c>
      <c r="C935" s="58">
        <v>0</v>
      </c>
      <c r="D935" s="58">
        <v>0</v>
      </c>
      <c r="E935" s="58">
        <v>0</v>
      </c>
      <c r="F935" s="58">
        <v>52</v>
      </c>
    </row>
    <row r="936" spans="1:6" x14ac:dyDescent="0.25">
      <c r="A936" s="58" t="s">
        <v>18</v>
      </c>
      <c r="B936" s="58" t="s">
        <v>173</v>
      </c>
      <c r="C936" s="58">
        <v>0</v>
      </c>
      <c r="D936" s="58">
        <v>0</v>
      </c>
      <c r="E936" s="58">
        <v>1</v>
      </c>
      <c r="F936" s="58">
        <v>97</v>
      </c>
    </row>
    <row r="937" spans="1:6" x14ac:dyDescent="0.25">
      <c r="A937" s="58" t="s">
        <v>18</v>
      </c>
      <c r="B937" s="58" t="s">
        <v>173</v>
      </c>
      <c r="C937" s="58">
        <v>0</v>
      </c>
      <c r="D937" s="58">
        <v>1</v>
      </c>
      <c r="E937" s="58">
        <v>0</v>
      </c>
      <c r="F937" s="58">
        <v>6</v>
      </c>
    </row>
    <row r="938" spans="1:6" x14ac:dyDescent="0.25">
      <c r="A938" s="58" t="s">
        <v>18</v>
      </c>
      <c r="B938" s="58" t="s">
        <v>173</v>
      </c>
      <c r="C938" s="58">
        <v>0</v>
      </c>
      <c r="D938" s="58">
        <v>1</v>
      </c>
      <c r="E938" s="58">
        <v>1</v>
      </c>
      <c r="F938" s="58">
        <v>1</v>
      </c>
    </row>
    <row r="939" spans="1:6" x14ac:dyDescent="0.25">
      <c r="A939" s="58" t="s">
        <v>18</v>
      </c>
      <c r="B939" s="58" t="s">
        <v>173</v>
      </c>
      <c r="C939" s="58">
        <v>1</v>
      </c>
      <c r="D939" s="58">
        <v>0</v>
      </c>
      <c r="E939" s="58">
        <v>0</v>
      </c>
      <c r="F939" s="58">
        <v>154</v>
      </c>
    </row>
    <row r="940" spans="1:6" x14ac:dyDescent="0.25">
      <c r="A940" s="58" t="s">
        <v>18</v>
      </c>
      <c r="B940" s="58" t="s">
        <v>173</v>
      </c>
      <c r="C940" s="58">
        <v>1</v>
      </c>
      <c r="D940" s="58">
        <v>0</v>
      </c>
      <c r="E940" s="58">
        <v>1</v>
      </c>
      <c r="F940" s="58">
        <v>72</v>
      </c>
    </row>
    <row r="941" spans="1:6" x14ac:dyDescent="0.25">
      <c r="A941" s="58" t="s">
        <v>18</v>
      </c>
      <c r="B941" s="58" t="s">
        <v>173</v>
      </c>
      <c r="C941" s="58">
        <v>1</v>
      </c>
      <c r="D941" s="58">
        <v>1</v>
      </c>
      <c r="E941" s="58">
        <v>0</v>
      </c>
      <c r="F941" s="58">
        <v>26</v>
      </c>
    </row>
    <row r="942" spans="1:6" x14ac:dyDescent="0.25">
      <c r="A942" s="58" t="s">
        <v>18</v>
      </c>
      <c r="B942" s="58" t="s">
        <v>173</v>
      </c>
      <c r="C942" s="58">
        <v>1</v>
      </c>
      <c r="D942" s="58">
        <v>1</v>
      </c>
      <c r="E942" s="58">
        <v>1</v>
      </c>
      <c r="F942" s="58">
        <v>23</v>
      </c>
    </row>
    <row r="943" spans="1:6" x14ac:dyDescent="0.25">
      <c r="A943" s="58" t="s">
        <v>18</v>
      </c>
      <c r="B943" s="58" t="s">
        <v>174</v>
      </c>
      <c r="C943" s="58">
        <v>0</v>
      </c>
      <c r="D943" s="58">
        <v>0</v>
      </c>
      <c r="E943" s="58">
        <v>0</v>
      </c>
      <c r="F943" s="58">
        <v>53</v>
      </c>
    </row>
    <row r="944" spans="1:6" x14ac:dyDescent="0.25">
      <c r="A944" s="58" t="s">
        <v>18</v>
      </c>
      <c r="B944" s="58" t="s">
        <v>174</v>
      </c>
      <c r="C944" s="58">
        <v>0</v>
      </c>
      <c r="D944" s="58">
        <v>0</v>
      </c>
      <c r="E944" s="58">
        <v>1</v>
      </c>
      <c r="F944" s="58">
        <v>143</v>
      </c>
    </row>
    <row r="945" spans="1:6" x14ac:dyDescent="0.25">
      <c r="A945" s="58" t="s">
        <v>18</v>
      </c>
      <c r="B945" s="58" t="s">
        <v>174</v>
      </c>
      <c r="C945" s="58">
        <v>0</v>
      </c>
      <c r="D945" s="58">
        <v>1</v>
      </c>
      <c r="E945" s="58">
        <v>0</v>
      </c>
      <c r="F945" s="58">
        <v>4</v>
      </c>
    </row>
    <row r="946" spans="1:6" x14ac:dyDescent="0.25">
      <c r="A946" s="58" t="s">
        <v>18</v>
      </c>
      <c r="B946" s="58" t="s">
        <v>174</v>
      </c>
      <c r="C946" s="58">
        <v>0</v>
      </c>
      <c r="D946" s="58">
        <v>1</v>
      </c>
      <c r="E946" s="58">
        <v>1</v>
      </c>
      <c r="F946" s="58">
        <v>4</v>
      </c>
    </row>
    <row r="947" spans="1:6" x14ac:dyDescent="0.25">
      <c r="A947" s="58" t="s">
        <v>18</v>
      </c>
      <c r="B947" s="58" t="s">
        <v>174</v>
      </c>
      <c r="C947" s="58">
        <v>1</v>
      </c>
      <c r="D947" s="58">
        <v>0</v>
      </c>
      <c r="E947" s="58">
        <v>0</v>
      </c>
      <c r="F947" s="58">
        <v>192</v>
      </c>
    </row>
    <row r="948" spans="1:6" x14ac:dyDescent="0.25">
      <c r="A948" s="58" t="s">
        <v>18</v>
      </c>
      <c r="B948" s="58" t="s">
        <v>174</v>
      </c>
      <c r="C948" s="58">
        <v>1</v>
      </c>
      <c r="D948" s="58">
        <v>0</v>
      </c>
      <c r="E948" s="58">
        <v>1</v>
      </c>
      <c r="F948" s="58">
        <v>97</v>
      </c>
    </row>
    <row r="949" spans="1:6" x14ac:dyDescent="0.25">
      <c r="A949" s="58" t="s">
        <v>18</v>
      </c>
      <c r="B949" s="58" t="s">
        <v>174</v>
      </c>
      <c r="C949" s="58">
        <v>1</v>
      </c>
      <c r="D949" s="58">
        <v>1</v>
      </c>
      <c r="E949" s="58">
        <v>0</v>
      </c>
      <c r="F949" s="58">
        <v>44</v>
      </c>
    </row>
    <row r="950" spans="1:6" x14ac:dyDescent="0.25">
      <c r="A950" s="58" t="s">
        <v>18</v>
      </c>
      <c r="B950" s="58" t="s">
        <v>174</v>
      </c>
      <c r="C950" s="58">
        <v>1</v>
      </c>
      <c r="D950" s="58">
        <v>1</v>
      </c>
      <c r="E950" s="58">
        <v>1</v>
      </c>
      <c r="F950" s="58">
        <v>26</v>
      </c>
    </row>
    <row r="951" spans="1:6" x14ac:dyDescent="0.25">
      <c r="A951" s="58" t="s">
        <v>18</v>
      </c>
      <c r="B951" s="58" t="s">
        <v>181</v>
      </c>
      <c r="C951" s="58">
        <v>0</v>
      </c>
      <c r="D951" s="58">
        <v>0</v>
      </c>
      <c r="E951" s="58">
        <v>0</v>
      </c>
      <c r="F951" s="58">
        <v>16</v>
      </c>
    </row>
    <row r="952" spans="1:6" x14ac:dyDescent="0.25">
      <c r="A952" s="58" t="s">
        <v>18</v>
      </c>
      <c r="B952" s="58" t="s">
        <v>181</v>
      </c>
      <c r="C952" s="58">
        <v>0</v>
      </c>
      <c r="D952" s="58">
        <v>0</v>
      </c>
      <c r="E952" s="58">
        <v>1</v>
      </c>
      <c r="F952" s="58">
        <v>14</v>
      </c>
    </row>
    <row r="953" spans="1:6" x14ac:dyDescent="0.25">
      <c r="A953" s="58" t="s">
        <v>18</v>
      </c>
      <c r="B953" s="58" t="s">
        <v>181</v>
      </c>
      <c r="C953" s="58">
        <v>0</v>
      </c>
      <c r="D953" s="58">
        <v>1</v>
      </c>
      <c r="E953" s="58">
        <v>0</v>
      </c>
      <c r="F953" s="58">
        <v>2</v>
      </c>
    </row>
    <row r="954" spans="1:6" x14ac:dyDescent="0.25">
      <c r="A954" s="58" t="s">
        <v>18</v>
      </c>
      <c r="B954" s="58" t="s">
        <v>181</v>
      </c>
      <c r="C954" s="58">
        <v>0</v>
      </c>
      <c r="D954" s="58">
        <v>1</v>
      </c>
      <c r="E954" s="58">
        <v>1</v>
      </c>
      <c r="F954" s="58">
        <v>1</v>
      </c>
    </row>
    <row r="955" spans="1:6" x14ac:dyDescent="0.25">
      <c r="A955" s="58" t="s">
        <v>18</v>
      </c>
      <c r="B955" s="58" t="s">
        <v>181</v>
      </c>
      <c r="C955" s="58">
        <v>1</v>
      </c>
      <c r="D955" s="58">
        <v>0</v>
      </c>
      <c r="E955" s="58">
        <v>0</v>
      </c>
      <c r="F955" s="58">
        <v>39</v>
      </c>
    </row>
    <row r="956" spans="1:6" x14ac:dyDescent="0.25">
      <c r="A956" s="58" t="s">
        <v>18</v>
      </c>
      <c r="B956" s="58" t="s">
        <v>181</v>
      </c>
      <c r="C956" s="58">
        <v>1</v>
      </c>
      <c r="D956" s="58">
        <v>0</v>
      </c>
      <c r="E956" s="58">
        <v>1</v>
      </c>
      <c r="F956" s="58">
        <v>20</v>
      </c>
    </row>
    <row r="957" spans="1:6" x14ac:dyDescent="0.25">
      <c r="A957" s="58" t="s">
        <v>18</v>
      </c>
      <c r="B957" s="58" t="s">
        <v>181</v>
      </c>
      <c r="C957" s="58">
        <v>1</v>
      </c>
      <c r="D957" s="58">
        <v>1</v>
      </c>
      <c r="E957" s="58">
        <v>0</v>
      </c>
      <c r="F957" s="58">
        <v>32</v>
      </c>
    </row>
    <row r="958" spans="1:6" x14ac:dyDescent="0.25">
      <c r="A958" s="58" t="s">
        <v>18</v>
      </c>
      <c r="B958" s="58" t="s">
        <v>181</v>
      </c>
      <c r="C958" s="58">
        <v>1</v>
      </c>
      <c r="D958" s="58">
        <v>1</v>
      </c>
      <c r="E958" s="58">
        <v>1</v>
      </c>
      <c r="F958" s="58">
        <v>17</v>
      </c>
    </row>
    <row r="959" spans="1:6" x14ac:dyDescent="0.25">
      <c r="A959" s="58" t="s">
        <v>18</v>
      </c>
      <c r="B959" s="58" t="s">
        <v>215</v>
      </c>
      <c r="C959" s="58">
        <v>0</v>
      </c>
      <c r="D959" s="58">
        <v>0</v>
      </c>
      <c r="E959" s="58">
        <v>0</v>
      </c>
      <c r="F959" s="58">
        <v>22</v>
      </c>
    </row>
    <row r="960" spans="1:6" x14ac:dyDescent="0.25">
      <c r="A960" s="58" t="s">
        <v>18</v>
      </c>
      <c r="B960" s="58" t="s">
        <v>215</v>
      </c>
      <c r="C960" s="58">
        <v>0</v>
      </c>
      <c r="D960" s="58">
        <v>0</v>
      </c>
      <c r="E960" s="58">
        <v>1</v>
      </c>
      <c r="F960" s="58">
        <v>14</v>
      </c>
    </row>
    <row r="961" spans="1:6" x14ac:dyDescent="0.25">
      <c r="A961" s="58" t="s">
        <v>18</v>
      </c>
      <c r="B961" s="58" t="s">
        <v>215</v>
      </c>
      <c r="C961" s="58">
        <v>0</v>
      </c>
      <c r="D961" s="58">
        <v>1</v>
      </c>
      <c r="E961" s="58">
        <v>0</v>
      </c>
      <c r="F961" s="58">
        <v>1</v>
      </c>
    </row>
    <row r="962" spans="1:6" x14ac:dyDescent="0.25">
      <c r="A962" s="58" t="s">
        <v>18</v>
      </c>
      <c r="B962" s="58" t="s">
        <v>215</v>
      </c>
      <c r="C962" s="58">
        <v>0</v>
      </c>
      <c r="D962" s="58">
        <v>1</v>
      </c>
      <c r="E962" s="58">
        <v>1</v>
      </c>
      <c r="F962" s="58">
        <v>3</v>
      </c>
    </row>
    <row r="963" spans="1:6" x14ac:dyDescent="0.25">
      <c r="A963" s="58" t="s">
        <v>18</v>
      </c>
      <c r="B963" s="58" t="s">
        <v>215</v>
      </c>
      <c r="C963" s="58">
        <v>1</v>
      </c>
      <c r="D963" s="58">
        <v>0</v>
      </c>
      <c r="E963" s="58">
        <v>0</v>
      </c>
      <c r="F963" s="58">
        <v>72</v>
      </c>
    </row>
    <row r="964" spans="1:6" x14ac:dyDescent="0.25">
      <c r="A964" s="58" t="s">
        <v>18</v>
      </c>
      <c r="B964" s="58" t="s">
        <v>215</v>
      </c>
      <c r="C964" s="58">
        <v>1</v>
      </c>
      <c r="D964" s="58">
        <v>0</v>
      </c>
      <c r="E964" s="58">
        <v>1</v>
      </c>
      <c r="F964" s="58">
        <v>23</v>
      </c>
    </row>
    <row r="965" spans="1:6" x14ac:dyDescent="0.25">
      <c r="A965" s="58" t="s">
        <v>18</v>
      </c>
      <c r="B965" s="58" t="s">
        <v>215</v>
      </c>
      <c r="C965" s="58">
        <v>1</v>
      </c>
      <c r="D965" s="58">
        <v>1</v>
      </c>
      <c r="E965" s="58">
        <v>0</v>
      </c>
      <c r="F965" s="58">
        <v>35</v>
      </c>
    </row>
    <row r="966" spans="1:6" x14ac:dyDescent="0.25">
      <c r="A966" s="58" t="s">
        <v>18</v>
      </c>
      <c r="B966" s="58" t="s">
        <v>215</v>
      </c>
      <c r="C966" s="58">
        <v>1</v>
      </c>
      <c r="D966" s="58">
        <v>1</v>
      </c>
      <c r="E966" s="58">
        <v>1</v>
      </c>
      <c r="F966" s="58">
        <v>18</v>
      </c>
    </row>
    <row r="967" spans="1:6" x14ac:dyDescent="0.25">
      <c r="A967" s="58" t="s">
        <v>18</v>
      </c>
      <c r="B967" s="58" t="s">
        <v>221</v>
      </c>
      <c r="C967" s="58">
        <v>0</v>
      </c>
      <c r="D967" s="58">
        <v>0</v>
      </c>
      <c r="E967" s="58">
        <v>0</v>
      </c>
      <c r="F967" s="58">
        <v>35</v>
      </c>
    </row>
    <row r="968" spans="1:6" x14ac:dyDescent="0.25">
      <c r="A968" s="58" t="s">
        <v>18</v>
      </c>
      <c r="B968" s="58" t="s">
        <v>221</v>
      </c>
      <c r="C968" s="58">
        <v>0</v>
      </c>
      <c r="D968" s="58">
        <v>0</v>
      </c>
      <c r="E968" s="58">
        <v>1</v>
      </c>
      <c r="F968" s="58">
        <v>58</v>
      </c>
    </row>
    <row r="969" spans="1:6" x14ac:dyDescent="0.25">
      <c r="A969" s="58" t="s">
        <v>18</v>
      </c>
      <c r="B969" s="58" t="s">
        <v>221</v>
      </c>
      <c r="C969" s="58">
        <v>0</v>
      </c>
      <c r="D969" s="58">
        <v>1</v>
      </c>
      <c r="E969" s="58">
        <v>0</v>
      </c>
      <c r="F969" s="58">
        <v>2</v>
      </c>
    </row>
    <row r="970" spans="1:6" x14ac:dyDescent="0.25">
      <c r="A970" s="58" t="s">
        <v>18</v>
      </c>
      <c r="B970" s="58" t="s">
        <v>221</v>
      </c>
      <c r="C970" s="58">
        <v>0</v>
      </c>
      <c r="D970" s="58">
        <v>1</v>
      </c>
      <c r="E970" s="58">
        <v>1</v>
      </c>
      <c r="F970" s="58">
        <v>1</v>
      </c>
    </row>
    <row r="971" spans="1:6" x14ac:dyDescent="0.25">
      <c r="A971" s="58" t="s">
        <v>18</v>
      </c>
      <c r="B971" s="58" t="s">
        <v>221</v>
      </c>
      <c r="C971" s="58">
        <v>1</v>
      </c>
      <c r="D971" s="58">
        <v>0</v>
      </c>
      <c r="E971" s="58">
        <v>0</v>
      </c>
      <c r="F971" s="58">
        <v>64</v>
      </c>
    </row>
    <row r="972" spans="1:6" x14ac:dyDescent="0.25">
      <c r="A972" s="58" t="s">
        <v>18</v>
      </c>
      <c r="B972" s="58" t="s">
        <v>221</v>
      </c>
      <c r="C972" s="58">
        <v>1</v>
      </c>
      <c r="D972" s="58">
        <v>0</v>
      </c>
      <c r="E972" s="58">
        <v>1</v>
      </c>
      <c r="F972" s="58">
        <v>63</v>
      </c>
    </row>
    <row r="973" spans="1:6" x14ac:dyDescent="0.25">
      <c r="A973" s="58" t="s">
        <v>18</v>
      </c>
      <c r="B973" s="58" t="s">
        <v>221</v>
      </c>
      <c r="C973" s="58">
        <v>1</v>
      </c>
      <c r="D973" s="58">
        <v>1</v>
      </c>
      <c r="E973" s="58">
        <v>0</v>
      </c>
      <c r="F973" s="58">
        <v>22</v>
      </c>
    </row>
    <row r="974" spans="1:6" x14ac:dyDescent="0.25">
      <c r="A974" s="58" t="s">
        <v>18</v>
      </c>
      <c r="B974" s="58" t="s">
        <v>221</v>
      </c>
      <c r="C974" s="58">
        <v>1</v>
      </c>
      <c r="D974" s="58">
        <v>1</v>
      </c>
      <c r="E974" s="58">
        <v>1</v>
      </c>
      <c r="F974" s="58">
        <v>17</v>
      </c>
    </row>
    <row r="975" spans="1:6" x14ac:dyDescent="0.25">
      <c r="A975" s="58" t="s">
        <v>18</v>
      </c>
      <c r="B975" s="58" t="s">
        <v>183</v>
      </c>
      <c r="C975" s="58">
        <v>0</v>
      </c>
      <c r="D975" s="58">
        <v>0</v>
      </c>
      <c r="E975" s="58">
        <v>0</v>
      </c>
      <c r="F975" s="58">
        <v>24</v>
      </c>
    </row>
    <row r="976" spans="1:6" x14ac:dyDescent="0.25">
      <c r="A976" s="58" t="s">
        <v>18</v>
      </c>
      <c r="B976" s="58" t="s">
        <v>183</v>
      </c>
      <c r="C976" s="58">
        <v>0</v>
      </c>
      <c r="D976" s="58">
        <v>0</v>
      </c>
      <c r="E976" s="58">
        <v>1</v>
      </c>
      <c r="F976" s="58">
        <v>33</v>
      </c>
    </row>
    <row r="977" spans="1:6" x14ac:dyDescent="0.25">
      <c r="A977" s="58" t="s">
        <v>18</v>
      </c>
      <c r="B977" s="58" t="s">
        <v>183</v>
      </c>
      <c r="C977" s="58">
        <v>0</v>
      </c>
      <c r="D977" s="58">
        <v>1</v>
      </c>
      <c r="E977" s="58">
        <v>0</v>
      </c>
      <c r="F977" s="58">
        <v>1</v>
      </c>
    </row>
    <row r="978" spans="1:6" x14ac:dyDescent="0.25">
      <c r="A978" s="58" t="s">
        <v>18</v>
      </c>
      <c r="B978" s="58" t="s">
        <v>183</v>
      </c>
      <c r="C978" s="58">
        <v>0</v>
      </c>
      <c r="D978" s="58">
        <v>1</v>
      </c>
      <c r="E978" s="58">
        <v>1</v>
      </c>
      <c r="F978" s="58">
        <v>2</v>
      </c>
    </row>
    <row r="979" spans="1:6" x14ac:dyDescent="0.25">
      <c r="A979" s="58" t="s">
        <v>18</v>
      </c>
      <c r="B979" s="58" t="s">
        <v>183</v>
      </c>
      <c r="C979" s="58">
        <v>1</v>
      </c>
      <c r="D979" s="58">
        <v>0</v>
      </c>
      <c r="E979" s="58">
        <v>0</v>
      </c>
      <c r="F979" s="58">
        <v>70</v>
      </c>
    </row>
    <row r="980" spans="1:6" x14ac:dyDescent="0.25">
      <c r="A980" s="58" t="s">
        <v>18</v>
      </c>
      <c r="B980" s="58" t="s">
        <v>183</v>
      </c>
      <c r="C980" s="58">
        <v>1</v>
      </c>
      <c r="D980" s="58">
        <v>0</v>
      </c>
      <c r="E980" s="58">
        <v>1</v>
      </c>
      <c r="F980" s="58">
        <v>22</v>
      </c>
    </row>
    <row r="981" spans="1:6" x14ac:dyDescent="0.25">
      <c r="A981" s="58" t="s">
        <v>18</v>
      </c>
      <c r="B981" s="58" t="s">
        <v>183</v>
      </c>
      <c r="C981" s="58">
        <v>1</v>
      </c>
      <c r="D981" s="58">
        <v>1</v>
      </c>
      <c r="E981" s="58">
        <v>0</v>
      </c>
      <c r="F981" s="58">
        <v>19</v>
      </c>
    </row>
    <row r="982" spans="1:6" x14ac:dyDescent="0.25">
      <c r="A982" s="58" t="s">
        <v>18</v>
      </c>
      <c r="B982" s="58" t="s">
        <v>183</v>
      </c>
      <c r="C982" s="58">
        <v>1</v>
      </c>
      <c r="D982" s="58">
        <v>1</v>
      </c>
      <c r="E982" s="58">
        <v>1</v>
      </c>
      <c r="F982" s="58">
        <v>8</v>
      </c>
    </row>
    <row r="983" spans="1:6" x14ac:dyDescent="0.25">
      <c r="A983" s="58" t="s">
        <v>18</v>
      </c>
      <c r="B983" s="58" t="s">
        <v>179</v>
      </c>
      <c r="C983" s="58">
        <v>0</v>
      </c>
      <c r="D983" s="58">
        <v>0</v>
      </c>
      <c r="E983" s="58">
        <v>0</v>
      </c>
      <c r="F983" s="58">
        <v>16</v>
      </c>
    </row>
    <row r="984" spans="1:6" x14ac:dyDescent="0.25">
      <c r="A984" s="58" t="s">
        <v>18</v>
      </c>
      <c r="B984" s="58" t="s">
        <v>179</v>
      </c>
      <c r="C984" s="58">
        <v>0</v>
      </c>
      <c r="D984" s="58">
        <v>0</v>
      </c>
      <c r="E984" s="58">
        <v>1</v>
      </c>
      <c r="F984" s="58">
        <v>35</v>
      </c>
    </row>
    <row r="985" spans="1:6" x14ac:dyDescent="0.25">
      <c r="A985" s="58" t="s">
        <v>18</v>
      </c>
      <c r="B985" s="58" t="s">
        <v>179</v>
      </c>
      <c r="C985" s="58">
        <v>0</v>
      </c>
      <c r="D985" s="58">
        <v>1</v>
      </c>
      <c r="E985" s="58">
        <v>1</v>
      </c>
      <c r="F985" s="58">
        <v>2</v>
      </c>
    </row>
    <row r="986" spans="1:6" x14ac:dyDescent="0.25">
      <c r="A986" s="58" t="s">
        <v>18</v>
      </c>
      <c r="B986" s="58" t="s">
        <v>179</v>
      </c>
      <c r="C986" s="58">
        <v>1</v>
      </c>
      <c r="D986" s="58">
        <v>0</v>
      </c>
      <c r="E986" s="58">
        <v>0</v>
      </c>
      <c r="F986" s="58">
        <v>64</v>
      </c>
    </row>
    <row r="987" spans="1:6" x14ac:dyDescent="0.25">
      <c r="A987" s="58" t="s">
        <v>18</v>
      </c>
      <c r="B987" s="58" t="s">
        <v>179</v>
      </c>
      <c r="C987" s="58">
        <v>1</v>
      </c>
      <c r="D987" s="58">
        <v>0</v>
      </c>
      <c r="E987" s="58">
        <v>1</v>
      </c>
      <c r="F987" s="58">
        <v>34</v>
      </c>
    </row>
    <row r="988" spans="1:6" x14ac:dyDescent="0.25">
      <c r="A988" s="58" t="s">
        <v>18</v>
      </c>
      <c r="B988" s="58" t="s">
        <v>179</v>
      </c>
      <c r="C988" s="58">
        <v>1</v>
      </c>
      <c r="D988" s="58">
        <v>1</v>
      </c>
      <c r="E988" s="58">
        <v>0</v>
      </c>
      <c r="F988" s="58">
        <v>16</v>
      </c>
    </row>
    <row r="989" spans="1:6" x14ac:dyDescent="0.25">
      <c r="A989" s="58" t="s">
        <v>18</v>
      </c>
      <c r="B989" s="58" t="s">
        <v>179</v>
      </c>
      <c r="C989" s="58">
        <v>1</v>
      </c>
      <c r="D989" s="58">
        <v>1</v>
      </c>
      <c r="E989" s="58">
        <v>1</v>
      </c>
      <c r="F989" s="58">
        <v>6</v>
      </c>
    </row>
    <row r="990" spans="1:6" x14ac:dyDescent="0.25">
      <c r="A990" s="58" t="s">
        <v>18</v>
      </c>
      <c r="B990" s="58" t="s">
        <v>220</v>
      </c>
      <c r="C990" s="58">
        <v>0</v>
      </c>
      <c r="D990" s="58">
        <v>0</v>
      </c>
      <c r="E990" s="58">
        <v>0</v>
      </c>
      <c r="F990" s="58">
        <v>31</v>
      </c>
    </row>
    <row r="991" spans="1:6" x14ac:dyDescent="0.25">
      <c r="A991" s="58" t="s">
        <v>18</v>
      </c>
      <c r="B991" s="58" t="s">
        <v>220</v>
      </c>
      <c r="C991" s="58">
        <v>0</v>
      </c>
      <c r="D991" s="58">
        <v>0</v>
      </c>
      <c r="E991" s="58">
        <v>1</v>
      </c>
      <c r="F991" s="58">
        <v>86</v>
      </c>
    </row>
    <row r="992" spans="1:6" x14ac:dyDescent="0.25">
      <c r="A992" s="58" t="s">
        <v>18</v>
      </c>
      <c r="B992" s="58" t="s">
        <v>220</v>
      </c>
      <c r="C992" s="58">
        <v>0</v>
      </c>
      <c r="D992" s="58">
        <v>1</v>
      </c>
      <c r="E992" s="58">
        <v>0</v>
      </c>
      <c r="F992" s="58">
        <v>1</v>
      </c>
    </row>
    <row r="993" spans="1:6" x14ac:dyDescent="0.25">
      <c r="A993" s="58" t="s">
        <v>18</v>
      </c>
      <c r="B993" s="58" t="s">
        <v>220</v>
      </c>
      <c r="C993" s="58">
        <v>0</v>
      </c>
      <c r="D993" s="58">
        <v>1</v>
      </c>
      <c r="E993" s="58">
        <v>1</v>
      </c>
      <c r="F993" s="58">
        <v>4</v>
      </c>
    </row>
    <row r="994" spans="1:6" x14ac:dyDescent="0.25">
      <c r="A994" s="58" t="s">
        <v>18</v>
      </c>
      <c r="B994" s="58" t="s">
        <v>220</v>
      </c>
      <c r="C994" s="58">
        <v>1</v>
      </c>
      <c r="D994" s="58">
        <v>0</v>
      </c>
      <c r="E994" s="58">
        <v>0</v>
      </c>
      <c r="F994" s="58">
        <v>69</v>
      </c>
    </row>
    <row r="995" spans="1:6" x14ac:dyDescent="0.25">
      <c r="A995" s="58" t="s">
        <v>18</v>
      </c>
      <c r="B995" s="58" t="s">
        <v>220</v>
      </c>
      <c r="C995" s="58">
        <v>1</v>
      </c>
      <c r="D995" s="58">
        <v>0</v>
      </c>
      <c r="E995" s="58">
        <v>1</v>
      </c>
      <c r="F995" s="58">
        <v>46</v>
      </c>
    </row>
    <row r="996" spans="1:6" x14ac:dyDescent="0.25">
      <c r="A996" s="58" t="s">
        <v>18</v>
      </c>
      <c r="B996" s="58" t="s">
        <v>220</v>
      </c>
      <c r="C996" s="58">
        <v>1</v>
      </c>
      <c r="D996" s="58">
        <v>1</v>
      </c>
      <c r="E996" s="58">
        <v>0</v>
      </c>
      <c r="F996" s="58">
        <v>19</v>
      </c>
    </row>
    <row r="997" spans="1:6" x14ac:dyDescent="0.25">
      <c r="A997" s="58" t="s">
        <v>18</v>
      </c>
      <c r="B997" s="58" t="s">
        <v>220</v>
      </c>
      <c r="C997" s="58">
        <v>1</v>
      </c>
      <c r="D997" s="58">
        <v>1</v>
      </c>
      <c r="E997" s="58">
        <v>1</v>
      </c>
      <c r="F997" s="58">
        <v>19</v>
      </c>
    </row>
    <row r="998" spans="1:6" x14ac:dyDescent="0.25">
      <c r="A998" s="58" t="s">
        <v>18</v>
      </c>
      <c r="B998" s="58" t="s">
        <v>184</v>
      </c>
      <c r="C998" s="58">
        <v>0</v>
      </c>
      <c r="D998" s="58">
        <v>0</v>
      </c>
      <c r="E998" s="58">
        <v>0</v>
      </c>
      <c r="F998" s="58">
        <v>39</v>
      </c>
    </row>
    <row r="999" spans="1:6" x14ac:dyDescent="0.25">
      <c r="A999" s="58" t="s">
        <v>18</v>
      </c>
      <c r="B999" s="58" t="s">
        <v>184</v>
      </c>
      <c r="C999" s="58">
        <v>0</v>
      </c>
      <c r="D999" s="58">
        <v>0</v>
      </c>
      <c r="E999" s="58">
        <v>1</v>
      </c>
      <c r="F999" s="58">
        <v>60</v>
      </c>
    </row>
    <row r="1000" spans="1:6" x14ac:dyDescent="0.25">
      <c r="A1000" s="58" t="s">
        <v>18</v>
      </c>
      <c r="B1000" s="58" t="s">
        <v>184</v>
      </c>
      <c r="C1000" s="58">
        <v>0</v>
      </c>
      <c r="D1000" s="58">
        <v>1</v>
      </c>
      <c r="E1000" s="58">
        <v>1</v>
      </c>
      <c r="F1000" s="58">
        <v>2</v>
      </c>
    </row>
    <row r="1001" spans="1:6" x14ac:dyDescent="0.25">
      <c r="A1001" s="58" t="s">
        <v>18</v>
      </c>
      <c r="B1001" s="58" t="s">
        <v>184</v>
      </c>
      <c r="C1001" s="58">
        <v>1</v>
      </c>
      <c r="D1001" s="58">
        <v>0</v>
      </c>
      <c r="E1001" s="58">
        <v>0</v>
      </c>
      <c r="F1001" s="58">
        <v>70</v>
      </c>
    </row>
    <row r="1002" spans="1:6" x14ac:dyDescent="0.25">
      <c r="A1002" s="58" t="s">
        <v>18</v>
      </c>
      <c r="B1002" s="58" t="s">
        <v>184</v>
      </c>
      <c r="C1002" s="58">
        <v>1</v>
      </c>
      <c r="D1002" s="58">
        <v>0</v>
      </c>
      <c r="E1002" s="58">
        <v>1</v>
      </c>
      <c r="F1002" s="58">
        <v>45</v>
      </c>
    </row>
    <row r="1003" spans="1:6" x14ac:dyDescent="0.25">
      <c r="A1003" s="58" t="s">
        <v>18</v>
      </c>
      <c r="B1003" s="58" t="s">
        <v>184</v>
      </c>
      <c r="C1003" s="58">
        <v>1</v>
      </c>
      <c r="D1003" s="58">
        <v>1</v>
      </c>
      <c r="E1003" s="58">
        <v>0</v>
      </c>
      <c r="F1003" s="58">
        <v>24</v>
      </c>
    </row>
    <row r="1004" spans="1:6" x14ac:dyDescent="0.25">
      <c r="A1004" s="58" t="s">
        <v>18</v>
      </c>
      <c r="B1004" s="58" t="s">
        <v>184</v>
      </c>
      <c r="C1004" s="58">
        <v>1</v>
      </c>
      <c r="D1004" s="58">
        <v>1</v>
      </c>
      <c r="E1004" s="58">
        <v>1</v>
      </c>
      <c r="F1004" s="58">
        <v>13</v>
      </c>
    </row>
    <row r="1005" spans="1:6" x14ac:dyDescent="0.25">
      <c r="A1005" s="58" t="s">
        <v>18</v>
      </c>
      <c r="B1005" s="58" t="s">
        <v>219</v>
      </c>
      <c r="C1005" s="58">
        <v>0</v>
      </c>
      <c r="D1005" s="58">
        <v>0</v>
      </c>
      <c r="E1005" s="58">
        <v>0</v>
      </c>
      <c r="F1005" s="58">
        <v>54</v>
      </c>
    </row>
    <row r="1006" spans="1:6" x14ac:dyDescent="0.25">
      <c r="A1006" s="58" t="s">
        <v>18</v>
      </c>
      <c r="B1006" s="58" t="s">
        <v>219</v>
      </c>
      <c r="C1006" s="58">
        <v>0</v>
      </c>
      <c r="D1006" s="58">
        <v>0</v>
      </c>
      <c r="E1006" s="58">
        <v>1</v>
      </c>
      <c r="F1006" s="58">
        <v>118</v>
      </c>
    </row>
    <row r="1007" spans="1:6" x14ac:dyDescent="0.25">
      <c r="A1007" s="58" t="s">
        <v>18</v>
      </c>
      <c r="B1007" s="58" t="s">
        <v>219</v>
      </c>
      <c r="C1007" s="58">
        <v>0</v>
      </c>
      <c r="D1007" s="58">
        <v>1</v>
      </c>
      <c r="E1007" s="58">
        <v>0</v>
      </c>
      <c r="F1007" s="58">
        <v>3</v>
      </c>
    </row>
    <row r="1008" spans="1:6" x14ac:dyDescent="0.25">
      <c r="A1008" s="58" t="s">
        <v>18</v>
      </c>
      <c r="B1008" s="58" t="s">
        <v>219</v>
      </c>
      <c r="C1008" s="58">
        <v>0</v>
      </c>
      <c r="D1008" s="58">
        <v>1</v>
      </c>
      <c r="E1008" s="58">
        <v>1</v>
      </c>
      <c r="F1008" s="58">
        <v>1</v>
      </c>
    </row>
    <row r="1009" spans="1:6" x14ac:dyDescent="0.25">
      <c r="A1009" s="58" t="s">
        <v>18</v>
      </c>
      <c r="B1009" s="58" t="s">
        <v>219</v>
      </c>
      <c r="C1009" s="58">
        <v>1</v>
      </c>
      <c r="D1009" s="58">
        <v>0</v>
      </c>
      <c r="E1009" s="58">
        <v>0</v>
      </c>
      <c r="F1009" s="58">
        <v>122</v>
      </c>
    </row>
    <row r="1010" spans="1:6" x14ac:dyDescent="0.25">
      <c r="A1010" s="58" t="s">
        <v>18</v>
      </c>
      <c r="B1010" s="58" t="s">
        <v>219</v>
      </c>
      <c r="C1010" s="58">
        <v>1</v>
      </c>
      <c r="D1010" s="58">
        <v>0</v>
      </c>
      <c r="E1010" s="58">
        <v>1</v>
      </c>
      <c r="F1010" s="58">
        <v>104</v>
      </c>
    </row>
    <row r="1011" spans="1:6" x14ac:dyDescent="0.25">
      <c r="A1011" s="58" t="s">
        <v>18</v>
      </c>
      <c r="B1011" s="58" t="s">
        <v>219</v>
      </c>
      <c r="C1011" s="58">
        <v>1</v>
      </c>
      <c r="D1011" s="58">
        <v>1</v>
      </c>
      <c r="E1011" s="58">
        <v>0</v>
      </c>
      <c r="F1011" s="58">
        <v>35</v>
      </c>
    </row>
    <row r="1012" spans="1:6" x14ac:dyDescent="0.25">
      <c r="A1012" s="58" t="s">
        <v>18</v>
      </c>
      <c r="B1012" s="58" t="s">
        <v>219</v>
      </c>
      <c r="C1012" s="58">
        <v>1</v>
      </c>
      <c r="D1012" s="58">
        <v>1</v>
      </c>
      <c r="E1012" s="58">
        <v>1</v>
      </c>
      <c r="F1012" s="58">
        <v>29</v>
      </c>
    </row>
    <row r="1013" spans="1:6" x14ac:dyDescent="0.25">
      <c r="A1013" s="58" t="s">
        <v>18</v>
      </c>
      <c r="B1013" s="58" t="s">
        <v>216</v>
      </c>
      <c r="C1013" s="58">
        <v>0</v>
      </c>
      <c r="D1013" s="58">
        <v>0</v>
      </c>
      <c r="E1013" s="58">
        <v>0</v>
      </c>
      <c r="F1013" s="58">
        <v>29</v>
      </c>
    </row>
    <row r="1014" spans="1:6" x14ac:dyDescent="0.25">
      <c r="A1014" s="58" t="s">
        <v>18</v>
      </c>
      <c r="B1014" s="58" t="s">
        <v>216</v>
      </c>
      <c r="C1014" s="58">
        <v>0</v>
      </c>
      <c r="D1014" s="58">
        <v>0</v>
      </c>
      <c r="E1014" s="58">
        <v>1</v>
      </c>
      <c r="F1014" s="58">
        <v>61</v>
      </c>
    </row>
    <row r="1015" spans="1:6" x14ac:dyDescent="0.25">
      <c r="A1015" s="58" t="s">
        <v>18</v>
      </c>
      <c r="B1015" s="58" t="s">
        <v>216</v>
      </c>
      <c r="C1015" s="58">
        <v>0</v>
      </c>
      <c r="D1015" s="58">
        <v>1</v>
      </c>
      <c r="E1015" s="58">
        <v>0</v>
      </c>
      <c r="F1015" s="58">
        <v>2</v>
      </c>
    </row>
    <row r="1016" spans="1:6" x14ac:dyDescent="0.25">
      <c r="A1016" s="58" t="s">
        <v>18</v>
      </c>
      <c r="B1016" s="58" t="s">
        <v>216</v>
      </c>
      <c r="C1016" s="58">
        <v>0</v>
      </c>
      <c r="D1016" s="58">
        <v>1</v>
      </c>
      <c r="E1016" s="58">
        <v>1</v>
      </c>
      <c r="F1016" s="58">
        <v>2</v>
      </c>
    </row>
    <row r="1017" spans="1:6" x14ac:dyDescent="0.25">
      <c r="A1017" s="58" t="s">
        <v>18</v>
      </c>
      <c r="B1017" s="58" t="s">
        <v>216</v>
      </c>
      <c r="C1017" s="58">
        <v>1</v>
      </c>
      <c r="D1017" s="58">
        <v>0</v>
      </c>
      <c r="E1017" s="58">
        <v>0</v>
      </c>
      <c r="F1017" s="58">
        <v>48</v>
      </c>
    </row>
    <row r="1018" spans="1:6" x14ac:dyDescent="0.25">
      <c r="A1018" s="58" t="s">
        <v>18</v>
      </c>
      <c r="B1018" s="58" t="s">
        <v>216</v>
      </c>
      <c r="C1018" s="58">
        <v>1</v>
      </c>
      <c r="D1018" s="58">
        <v>0</v>
      </c>
      <c r="E1018" s="58">
        <v>1</v>
      </c>
      <c r="F1018" s="58">
        <v>45</v>
      </c>
    </row>
    <row r="1019" spans="1:6" x14ac:dyDescent="0.25">
      <c r="A1019" s="58" t="s">
        <v>18</v>
      </c>
      <c r="B1019" s="58" t="s">
        <v>216</v>
      </c>
      <c r="C1019" s="58">
        <v>1</v>
      </c>
      <c r="D1019" s="58">
        <v>1</v>
      </c>
      <c r="E1019" s="58">
        <v>0</v>
      </c>
      <c r="F1019" s="58">
        <v>12</v>
      </c>
    </row>
    <row r="1020" spans="1:6" x14ac:dyDescent="0.25">
      <c r="A1020" s="58" t="s">
        <v>18</v>
      </c>
      <c r="B1020" s="58" t="s">
        <v>216</v>
      </c>
      <c r="C1020" s="58">
        <v>1</v>
      </c>
      <c r="D1020" s="58">
        <v>1</v>
      </c>
      <c r="E1020" s="58">
        <v>1</v>
      </c>
      <c r="F1020" s="58">
        <v>5</v>
      </c>
    </row>
    <row r="1021" spans="1:6" x14ac:dyDescent="0.25">
      <c r="A1021" s="58" t="s">
        <v>18</v>
      </c>
      <c r="B1021" s="58" t="s">
        <v>207</v>
      </c>
      <c r="C1021" s="58">
        <v>0</v>
      </c>
      <c r="D1021" s="58">
        <v>0</v>
      </c>
      <c r="E1021" s="58">
        <v>0</v>
      </c>
      <c r="F1021" s="58">
        <v>31</v>
      </c>
    </row>
    <row r="1022" spans="1:6" x14ac:dyDescent="0.25">
      <c r="A1022" s="58" t="s">
        <v>18</v>
      </c>
      <c r="B1022" s="58" t="s">
        <v>207</v>
      </c>
      <c r="C1022" s="58">
        <v>0</v>
      </c>
      <c r="D1022" s="58">
        <v>0</v>
      </c>
      <c r="E1022" s="58">
        <v>1</v>
      </c>
      <c r="F1022" s="58">
        <v>39</v>
      </c>
    </row>
    <row r="1023" spans="1:6" x14ac:dyDescent="0.25">
      <c r="A1023" s="58" t="s">
        <v>18</v>
      </c>
      <c r="B1023" s="58" t="s">
        <v>207</v>
      </c>
      <c r="C1023" s="58">
        <v>0</v>
      </c>
      <c r="D1023" s="58">
        <v>1</v>
      </c>
      <c r="E1023" s="58">
        <v>0</v>
      </c>
      <c r="F1023" s="58">
        <v>3</v>
      </c>
    </row>
    <row r="1024" spans="1:6" x14ac:dyDescent="0.25">
      <c r="A1024" s="58" t="s">
        <v>18</v>
      </c>
      <c r="B1024" s="58" t="s">
        <v>207</v>
      </c>
      <c r="C1024" s="58">
        <v>0</v>
      </c>
      <c r="D1024" s="58">
        <v>1</v>
      </c>
      <c r="E1024" s="58">
        <v>1</v>
      </c>
      <c r="F1024" s="58">
        <v>2</v>
      </c>
    </row>
    <row r="1025" spans="1:6" x14ac:dyDescent="0.25">
      <c r="A1025" s="58" t="s">
        <v>18</v>
      </c>
      <c r="B1025" s="58" t="s">
        <v>207</v>
      </c>
      <c r="C1025" s="58">
        <v>1</v>
      </c>
      <c r="D1025" s="58">
        <v>0</v>
      </c>
      <c r="E1025" s="58">
        <v>0</v>
      </c>
      <c r="F1025" s="58">
        <v>156</v>
      </c>
    </row>
    <row r="1026" spans="1:6" x14ac:dyDescent="0.25">
      <c r="A1026" s="58" t="s">
        <v>18</v>
      </c>
      <c r="B1026" s="58" t="s">
        <v>207</v>
      </c>
      <c r="C1026" s="58">
        <v>1</v>
      </c>
      <c r="D1026" s="58">
        <v>0</v>
      </c>
      <c r="E1026" s="58">
        <v>1</v>
      </c>
      <c r="F1026" s="58">
        <v>50</v>
      </c>
    </row>
    <row r="1027" spans="1:6" x14ac:dyDescent="0.25">
      <c r="A1027" s="58" t="s">
        <v>18</v>
      </c>
      <c r="B1027" s="58" t="s">
        <v>207</v>
      </c>
      <c r="C1027" s="58">
        <v>1</v>
      </c>
      <c r="D1027" s="58">
        <v>1</v>
      </c>
      <c r="E1027" s="58">
        <v>0</v>
      </c>
      <c r="F1027" s="58">
        <v>29</v>
      </c>
    </row>
    <row r="1028" spans="1:6" x14ac:dyDescent="0.25">
      <c r="A1028" s="58" t="s">
        <v>18</v>
      </c>
      <c r="B1028" s="58" t="s">
        <v>207</v>
      </c>
      <c r="C1028" s="58">
        <v>1</v>
      </c>
      <c r="D1028" s="58">
        <v>1</v>
      </c>
      <c r="E1028" s="58">
        <v>1</v>
      </c>
      <c r="F1028" s="58">
        <v>20</v>
      </c>
    </row>
    <row r="1029" spans="1:6" x14ac:dyDescent="0.25">
      <c r="A1029" s="58" t="s">
        <v>18</v>
      </c>
      <c r="B1029" s="58" t="s">
        <v>303</v>
      </c>
      <c r="C1029" s="58">
        <v>0</v>
      </c>
      <c r="D1029" s="58">
        <v>0</v>
      </c>
      <c r="E1029" s="58">
        <v>0</v>
      </c>
      <c r="F1029" s="58">
        <v>28</v>
      </c>
    </row>
    <row r="1030" spans="1:6" x14ac:dyDescent="0.25">
      <c r="A1030" s="58" t="s">
        <v>18</v>
      </c>
      <c r="B1030" s="58" t="s">
        <v>303</v>
      </c>
      <c r="C1030" s="58">
        <v>0</v>
      </c>
      <c r="D1030" s="58">
        <v>0</v>
      </c>
      <c r="E1030" s="58">
        <v>1</v>
      </c>
      <c r="F1030" s="58">
        <v>46</v>
      </c>
    </row>
    <row r="1031" spans="1:6" x14ac:dyDescent="0.25">
      <c r="A1031" s="58" t="s">
        <v>18</v>
      </c>
      <c r="B1031" s="58" t="s">
        <v>303</v>
      </c>
      <c r="C1031" s="58">
        <v>0</v>
      </c>
      <c r="D1031" s="58">
        <v>1</v>
      </c>
      <c r="E1031" s="58">
        <v>0</v>
      </c>
      <c r="F1031" s="58">
        <v>3</v>
      </c>
    </row>
    <row r="1032" spans="1:6" x14ac:dyDescent="0.25">
      <c r="A1032" s="58" t="s">
        <v>18</v>
      </c>
      <c r="B1032" s="58" t="s">
        <v>303</v>
      </c>
      <c r="C1032" s="58">
        <v>0</v>
      </c>
      <c r="D1032" s="58">
        <v>1</v>
      </c>
      <c r="E1032" s="58">
        <v>1</v>
      </c>
      <c r="F1032" s="58">
        <v>2</v>
      </c>
    </row>
    <row r="1033" spans="1:6" x14ac:dyDescent="0.25">
      <c r="A1033" s="58" t="s">
        <v>18</v>
      </c>
      <c r="B1033" s="58" t="s">
        <v>303</v>
      </c>
      <c r="C1033" s="58">
        <v>1</v>
      </c>
      <c r="D1033" s="58">
        <v>0</v>
      </c>
      <c r="E1033" s="58">
        <v>0</v>
      </c>
      <c r="F1033" s="58">
        <v>55</v>
      </c>
    </row>
    <row r="1034" spans="1:6" x14ac:dyDescent="0.25">
      <c r="A1034" s="58" t="s">
        <v>18</v>
      </c>
      <c r="B1034" s="58" t="s">
        <v>303</v>
      </c>
      <c r="C1034" s="58">
        <v>1</v>
      </c>
      <c r="D1034" s="58">
        <v>0</v>
      </c>
      <c r="E1034" s="58">
        <v>1</v>
      </c>
      <c r="F1034" s="58">
        <v>46</v>
      </c>
    </row>
    <row r="1035" spans="1:6" x14ac:dyDescent="0.25">
      <c r="A1035" s="58" t="s">
        <v>18</v>
      </c>
      <c r="B1035" s="58" t="s">
        <v>303</v>
      </c>
      <c r="C1035" s="58">
        <v>1</v>
      </c>
      <c r="D1035" s="58">
        <v>1</v>
      </c>
      <c r="E1035" s="58">
        <v>0</v>
      </c>
      <c r="F1035" s="58">
        <v>35</v>
      </c>
    </row>
    <row r="1036" spans="1:6" x14ac:dyDescent="0.25">
      <c r="A1036" s="58" t="s">
        <v>18</v>
      </c>
      <c r="B1036" s="58" t="s">
        <v>303</v>
      </c>
      <c r="C1036" s="58">
        <v>1</v>
      </c>
      <c r="D1036" s="58">
        <v>1</v>
      </c>
      <c r="E1036" s="58">
        <v>1</v>
      </c>
      <c r="F1036" s="58">
        <v>18</v>
      </c>
    </row>
    <row r="1037" spans="1:6" x14ac:dyDescent="0.25">
      <c r="A1037" s="58" t="s">
        <v>18</v>
      </c>
      <c r="B1037" s="58" t="s">
        <v>304</v>
      </c>
      <c r="C1037" s="58">
        <v>0</v>
      </c>
      <c r="D1037" s="58">
        <v>0</v>
      </c>
      <c r="E1037" s="58">
        <v>0</v>
      </c>
      <c r="F1037" s="58">
        <v>27</v>
      </c>
    </row>
    <row r="1038" spans="1:6" x14ac:dyDescent="0.25">
      <c r="A1038" s="58" t="s">
        <v>18</v>
      </c>
      <c r="B1038" s="58" t="s">
        <v>304</v>
      </c>
      <c r="C1038" s="58">
        <v>0</v>
      </c>
      <c r="D1038" s="58">
        <v>0</v>
      </c>
      <c r="E1038" s="58">
        <v>1</v>
      </c>
      <c r="F1038" s="58">
        <v>62</v>
      </c>
    </row>
    <row r="1039" spans="1:6" x14ac:dyDescent="0.25">
      <c r="A1039" s="58" t="s">
        <v>18</v>
      </c>
      <c r="B1039" s="58" t="s">
        <v>304</v>
      </c>
      <c r="C1039" s="58">
        <v>0</v>
      </c>
      <c r="D1039" s="58">
        <v>1</v>
      </c>
      <c r="E1039" s="58">
        <v>1</v>
      </c>
      <c r="F1039" s="58">
        <v>5</v>
      </c>
    </row>
    <row r="1040" spans="1:6" x14ac:dyDescent="0.25">
      <c r="A1040" s="58" t="s">
        <v>18</v>
      </c>
      <c r="B1040" s="58" t="s">
        <v>304</v>
      </c>
      <c r="C1040" s="58">
        <v>1</v>
      </c>
      <c r="D1040" s="58">
        <v>0</v>
      </c>
      <c r="E1040" s="58">
        <v>0</v>
      </c>
      <c r="F1040" s="58">
        <v>96</v>
      </c>
    </row>
    <row r="1041" spans="1:6" x14ac:dyDescent="0.25">
      <c r="A1041" s="58" t="s">
        <v>18</v>
      </c>
      <c r="B1041" s="58" t="s">
        <v>304</v>
      </c>
      <c r="C1041" s="58">
        <v>1</v>
      </c>
      <c r="D1041" s="58">
        <v>0</v>
      </c>
      <c r="E1041" s="58">
        <v>1</v>
      </c>
      <c r="F1041" s="58">
        <v>48</v>
      </c>
    </row>
    <row r="1042" spans="1:6" x14ac:dyDescent="0.25">
      <c r="A1042" s="58" t="s">
        <v>18</v>
      </c>
      <c r="B1042" s="58" t="s">
        <v>304</v>
      </c>
      <c r="C1042" s="58">
        <v>1</v>
      </c>
      <c r="D1042" s="58">
        <v>1</v>
      </c>
      <c r="E1042" s="58">
        <v>0</v>
      </c>
      <c r="F1042" s="58">
        <v>33</v>
      </c>
    </row>
    <row r="1043" spans="1:6" x14ac:dyDescent="0.25">
      <c r="A1043" s="58" t="s">
        <v>18</v>
      </c>
      <c r="B1043" s="58" t="s">
        <v>304</v>
      </c>
      <c r="C1043" s="58">
        <v>1</v>
      </c>
      <c r="D1043" s="58">
        <v>1</v>
      </c>
      <c r="E1043" s="58">
        <v>1</v>
      </c>
      <c r="F1043" s="58">
        <v>28</v>
      </c>
    </row>
    <row r="1044" spans="1:6" x14ac:dyDescent="0.25">
      <c r="A1044" s="58" t="s">
        <v>19</v>
      </c>
      <c r="B1044" s="58" t="s">
        <v>300</v>
      </c>
      <c r="C1044" s="58">
        <v>0</v>
      </c>
      <c r="D1044" s="58">
        <v>0</v>
      </c>
      <c r="E1044" s="58">
        <v>0</v>
      </c>
      <c r="F1044" s="58">
        <v>458</v>
      </c>
    </row>
    <row r="1045" spans="1:6" x14ac:dyDescent="0.25">
      <c r="A1045" s="58" t="s">
        <v>19</v>
      </c>
      <c r="B1045" s="58" t="s">
        <v>300</v>
      </c>
      <c r="C1045" s="58">
        <v>0</v>
      </c>
      <c r="D1045" s="58">
        <v>0</v>
      </c>
      <c r="E1045" s="58">
        <v>1</v>
      </c>
      <c r="F1045" s="58">
        <v>86</v>
      </c>
    </row>
    <row r="1046" spans="1:6" x14ac:dyDescent="0.25">
      <c r="A1046" s="58" t="s">
        <v>19</v>
      </c>
      <c r="B1046" s="58" t="s">
        <v>300</v>
      </c>
      <c r="C1046" s="58">
        <v>0</v>
      </c>
      <c r="D1046" s="58">
        <v>1</v>
      </c>
      <c r="E1046" s="58">
        <v>0</v>
      </c>
      <c r="F1046" s="58">
        <v>59</v>
      </c>
    </row>
    <row r="1047" spans="1:6" x14ac:dyDescent="0.25">
      <c r="A1047" s="58" t="s">
        <v>19</v>
      </c>
      <c r="B1047" s="58" t="s">
        <v>300</v>
      </c>
      <c r="C1047" s="58">
        <v>0</v>
      </c>
      <c r="D1047" s="58">
        <v>1</v>
      </c>
      <c r="E1047" s="58">
        <v>1</v>
      </c>
      <c r="F1047" s="58">
        <v>83</v>
      </c>
    </row>
    <row r="1048" spans="1:6" x14ac:dyDescent="0.25">
      <c r="A1048" s="58" t="s">
        <v>19</v>
      </c>
      <c r="B1048" s="58" t="s">
        <v>300</v>
      </c>
      <c r="C1048" s="58">
        <v>1</v>
      </c>
      <c r="D1048" s="58">
        <v>0</v>
      </c>
      <c r="E1048" s="58">
        <v>0</v>
      </c>
      <c r="F1048" s="58">
        <v>9</v>
      </c>
    </row>
    <row r="1049" spans="1:6" x14ac:dyDescent="0.25">
      <c r="A1049" s="58" t="s">
        <v>19</v>
      </c>
      <c r="B1049" s="58" t="s">
        <v>300</v>
      </c>
      <c r="C1049" s="58">
        <v>1</v>
      </c>
      <c r="D1049" s="58">
        <v>0</v>
      </c>
      <c r="E1049" s="58">
        <v>1</v>
      </c>
      <c r="F1049" s="58">
        <v>3</v>
      </c>
    </row>
    <row r="1050" spans="1:6" x14ac:dyDescent="0.25">
      <c r="A1050" s="58" t="s">
        <v>19</v>
      </c>
      <c r="B1050" s="58" t="s">
        <v>300</v>
      </c>
      <c r="C1050" s="58">
        <v>1</v>
      </c>
      <c r="D1050" s="58">
        <v>1</v>
      </c>
      <c r="E1050" s="58">
        <v>0</v>
      </c>
      <c r="F1050" s="58">
        <v>9</v>
      </c>
    </row>
    <row r="1051" spans="1:6" x14ac:dyDescent="0.25">
      <c r="A1051" s="58" t="s">
        <v>19</v>
      </c>
      <c r="B1051" s="58" t="s">
        <v>300</v>
      </c>
      <c r="C1051" s="58">
        <v>1</v>
      </c>
      <c r="D1051" s="58">
        <v>1</v>
      </c>
      <c r="E1051" s="58">
        <v>1</v>
      </c>
      <c r="F1051" s="58">
        <v>2</v>
      </c>
    </row>
    <row r="1052" spans="1:6" x14ac:dyDescent="0.25">
      <c r="A1052" s="58" t="s">
        <v>19</v>
      </c>
      <c r="B1052" s="58" t="s">
        <v>214</v>
      </c>
      <c r="C1052" s="58">
        <v>0</v>
      </c>
      <c r="D1052" s="58">
        <v>0</v>
      </c>
      <c r="E1052" s="58">
        <v>0</v>
      </c>
      <c r="F1052" s="58">
        <v>234</v>
      </c>
    </row>
    <row r="1053" spans="1:6" x14ac:dyDescent="0.25">
      <c r="A1053" s="58" t="s">
        <v>19</v>
      </c>
      <c r="B1053" s="58" t="s">
        <v>214</v>
      </c>
      <c r="C1053" s="58">
        <v>0</v>
      </c>
      <c r="D1053" s="58">
        <v>0</v>
      </c>
      <c r="E1053" s="58">
        <v>1</v>
      </c>
      <c r="F1053" s="58">
        <v>21</v>
      </c>
    </row>
    <row r="1054" spans="1:6" x14ac:dyDescent="0.25">
      <c r="A1054" s="58" t="s">
        <v>19</v>
      </c>
      <c r="B1054" s="58" t="s">
        <v>214</v>
      </c>
      <c r="C1054" s="58">
        <v>0</v>
      </c>
      <c r="D1054" s="58">
        <v>1</v>
      </c>
      <c r="E1054" s="58">
        <v>0</v>
      </c>
      <c r="F1054" s="58">
        <v>58</v>
      </c>
    </row>
    <row r="1055" spans="1:6" x14ac:dyDescent="0.25">
      <c r="A1055" s="58" t="s">
        <v>19</v>
      </c>
      <c r="B1055" s="58" t="s">
        <v>214</v>
      </c>
      <c r="C1055" s="58">
        <v>0</v>
      </c>
      <c r="D1055" s="58">
        <v>1</v>
      </c>
      <c r="E1055" s="58">
        <v>1</v>
      </c>
      <c r="F1055" s="58">
        <v>36</v>
      </c>
    </row>
    <row r="1056" spans="1:6" x14ac:dyDescent="0.25">
      <c r="A1056" s="58" t="s">
        <v>19</v>
      </c>
      <c r="B1056" s="58" t="s">
        <v>214</v>
      </c>
      <c r="C1056" s="58">
        <v>1</v>
      </c>
      <c r="D1056" s="58">
        <v>0</v>
      </c>
      <c r="E1056" s="58">
        <v>0</v>
      </c>
      <c r="F1056" s="58">
        <v>4</v>
      </c>
    </row>
    <row r="1057" spans="1:6" x14ac:dyDescent="0.25">
      <c r="A1057" s="58" t="s">
        <v>19</v>
      </c>
      <c r="B1057" s="58" t="s">
        <v>214</v>
      </c>
      <c r="C1057" s="58">
        <v>1</v>
      </c>
      <c r="D1057" s="58">
        <v>1</v>
      </c>
      <c r="E1057" s="58">
        <v>0</v>
      </c>
      <c r="F1057" s="58">
        <v>4</v>
      </c>
    </row>
    <row r="1058" spans="1:6" x14ac:dyDescent="0.25">
      <c r="A1058" s="58" t="s">
        <v>19</v>
      </c>
      <c r="B1058" s="58" t="s">
        <v>214</v>
      </c>
      <c r="C1058" s="58">
        <v>1</v>
      </c>
      <c r="D1058" s="58">
        <v>1</v>
      </c>
      <c r="E1058" s="58">
        <v>1</v>
      </c>
      <c r="F1058" s="58">
        <v>3</v>
      </c>
    </row>
    <row r="1059" spans="1:6" x14ac:dyDescent="0.25">
      <c r="A1059" s="58" t="s">
        <v>19</v>
      </c>
      <c r="B1059" s="58" t="s">
        <v>213</v>
      </c>
      <c r="C1059" s="58">
        <v>0</v>
      </c>
      <c r="D1059" s="58">
        <v>0</v>
      </c>
      <c r="E1059" s="58">
        <v>0</v>
      </c>
      <c r="F1059" s="58">
        <v>536</v>
      </c>
    </row>
    <row r="1060" spans="1:6" x14ac:dyDescent="0.25">
      <c r="A1060" s="58" t="s">
        <v>19</v>
      </c>
      <c r="B1060" s="58" t="s">
        <v>213</v>
      </c>
      <c r="C1060" s="58">
        <v>0</v>
      </c>
      <c r="D1060" s="58">
        <v>0</v>
      </c>
      <c r="E1060" s="58">
        <v>1</v>
      </c>
      <c r="F1060" s="58">
        <v>78</v>
      </c>
    </row>
    <row r="1061" spans="1:6" x14ac:dyDescent="0.25">
      <c r="A1061" s="58" t="s">
        <v>19</v>
      </c>
      <c r="B1061" s="58" t="s">
        <v>213</v>
      </c>
      <c r="C1061" s="58">
        <v>0</v>
      </c>
      <c r="D1061" s="58">
        <v>1</v>
      </c>
      <c r="E1061" s="58">
        <v>0</v>
      </c>
      <c r="F1061" s="58">
        <v>106</v>
      </c>
    </row>
    <row r="1062" spans="1:6" x14ac:dyDescent="0.25">
      <c r="A1062" s="58" t="s">
        <v>19</v>
      </c>
      <c r="B1062" s="58" t="s">
        <v>213</v>
      </c>
      <c r="C1062" s="58">
        <v>0</v>
      </c>
      <c r="D1062" s="58">
        <v>1</v>
      </c>
      <c r="E1062" s="58">
        <v>1</v>
      </c>
      <c r="F1062" s="58">
        <v>100</v>
      </c>
    </row>
    <row r="1063" spans="1:6" x14ac:dyDescent="0.25">
      <c r="A1063" s="58" t="s">
        <v>19</v>
      </c>
      <c r="B1063" s="58" t="s">
        <v>213</v>
      </c>
      <c r="C1063" s="58">
        <v>1</v>
      </c>
      <c r="D1063" s="58">
        <v>0</v>
      </c>
      <c r="E1063" s="58">
        <v>0</v>
      </c>
      <c r="F1063" s="58">
        <v>12</v>
      </c>
    </row>
    <row r="1064" spans="1:6" x14ac:dyDescent="0.25">
      <c r="A1064" s="58" t="s">
        <v>19</v>
      </c>
      <c r="B1064" s="58" t="s">
        <v>213</v>
      </c>
      <c r="C1064" s="58">
        <v>1</v>
      </c>
      <c r="D1064" s="58">
        <v>0</v>
      </c>
      <c r="E1064" s="58">
        <v>1</v>
      </c>
      <c r="F1064" s="58">
        <v>2</v>
      </c>
    </row>
    <row r="1065" spans="1:6" x14ac:dyDescent="0.25">
      <c r="A1065" s="58" t="s">
        <v>19</v>
      </c>
      <c r="B1065" s="58" t="s">
        <v>213</v>
      </c>
      <c r="C1065" s="58">
        <v>1</v>
      </c>
      <c r="D1065" s="58">
        <v>1</v>
      </c>
      <c r="E1065" s="58">
        <v>0</v>
      </c>
      <c r="F1065" s="58">
        <v>14</v>
      </c>
    </row>
    <row r="1066" spans="1:6" x14ac:dyDescent="0.25">
      <c r="A1066" s="58" t="s">
        <v>19</v>
      </c>
      <c r="B1066" s="58" t="s">
        <v>213</v>
      </c>
      <c r="C1066" s="58">
        <v>1</v>
      </c>
      <c r="D1066" s="58">
        <v>1</v>
      </c>
      <c r="E1066" s="58">
        <v>1</v>
      </c>
      <c r="F1066" s="58">
        <v>11</v>
      </c>
    </row>
    <row r="1067" spans="1:6" x14ac:dyDescent="0.25">
      <c r="A1067" s="58" t="s">
        <v>19</v>
      </c>
      <c r="B1067" s="58" t="s">
        <v>245</v>
      </c>
      <c r="C1067" s="58">
        <v>0</v>
      </c>
      <c r="D1067" s="58">
        <v>0</v>
      </c>
      <c r="E1067" s="58">
        <v>0</v>
      </c>
      <c r="F1067" s="58">
        <v>378</v>
      </c>
    </row>
    <row r="1068" spans="1:6" x14ac:dyDescent="0.25">
      <c r="A1068" s="58" t="s">
        <v>19</v>
      </c>
      <c r="B1068" s="58" t="s">
        <v>245</v>
      </c>
      <c r="C1068" s="58">
        <v>0</v>
      </c>
      <c r="D1068" s="58">
        <v>0</v>
      </c>
      <c r="E1068" s="58">
        <v>1</v>
      </c>
      <c r="F1068" s="58">
        <v>52</v>
      </c>
    </row>
    <row r="1069" spans="1:6" x14ac:dyDescent="0.25">
      <c r="A1069" s="58" t="s">
        <v>19</v>
      </c>
      <c r="B1069" s="58" t="s">
        <v>245</v>
      </c>
      <c r="C1069" s="58">
        <v>0</v>
      </c>
      <c r="D1069" s="58">
        <v>1</v>
      </c>
      <c r="E1069" s="58">
        <v>0</v>
      </c>
      <c r="F1069" s="58">
        <v>65</v>
      </c>
    </row>
    <row r="1070" spans="1:6" x14ac:dyDescent="0.25">
      <c r="A1070" s="58" t="s">
        <v>19</v>
      </c>
      <c r="B1070" s="58" t="s">
        <v>245</v>
      </c>
      <c r="C1070" s="58">
        <v>0</v>
      </c>
      <c r="D1070" s="58">
        <v>1</v>
      </c>
      <c r="E1070" s="58">
        <v>1</v>
      </c>
      <c r="F1070" s="58">
        <v>17</v>
      </c>
    </row>
    <row r="1071" spans="1:6" x14ac:dyDescent="0.25">
      <c r="A1071" s="58" t="s">
        <v>19</v>
      </c>
      <c r="B1071" s="58" t="s">
        <v>245</v>
      </c>
      <c r="C1071" s="58">
        <v>1</v>
      </c>
      <c r="D1071" s="58">
        <v>0</v>
      </c>
      <c r="E1071" s="58">
        <v>0</v>
      </c>
      <c r="F1071" s="58">
        <v>8</v>
      </c>
    </row>
    <row r="1072" spans="1:6" x14ac:dyDescent="0.25">
      <c r="A1072" s="58" t="s">
        <v>19</v>
      </c>
      <c r="B1072" s="58" t="s">
        <v>245</v>
      </c>
      <c r="C1072" s="58">
        <v>1</v>
      </c>
      <c r="D1072" s="58">
        <v>0</v>
      </c>
      <c r="E1072" s="58">
        <v>1</v>
      </c>
      <c r="F1072" s="58">
        <v>2</v>
      </c>
    </row>
    <row r="1073" spans="1:6" x14ac:dyDescent="0.25">
      <c r="A1073" s="58" t="s">
        <v>19</v>
      </c>
      <c r="B1073" s="58" t="s">
        <v>245</v>
      </c>
      <c r="C1073" s="58">
        <v>1</v>
      </c>
      <c r="D1073" s="58">
        <v>1</v>
      </c>
      <c r="E1073" s="58">
        <v>0</v>
      </c>
      <c r="F1073" s="58">
        <v>3</v>
      </c>
    </row>
    <row r="1074" spans="1:6" x14ac:dyDescent="0.25">
      <c r="A1074" s="58" t="s">
        <v>19</v>
      </c>
      <c r="B1074" s="58" t="s">
        <v>245</v>
      </c>
      <c r="C1074" s="58">
        <v>1</v>
      </c>
      <c r="D1074" s="58">
        <v>1</v>
      </c>
      <c r="E1074" s="58">
        <v>1</v>
      </c>
      <c r="F1074" s="58">
        <v>1</v>
      </c>
    </row>
    <row r="1075" spans="1:6" x14ac:dyDescent="0.25">
      <c r="A1075" s="58" t="s">
        <v>19</v>
      </c>
      <c r="B1075" s="58" t="s">
        <v>185</v>
      </c>
      <c r="C1075" s="58">
        <v>0</v>
      </c>
      <c r="D1075" s="58">
        <v>0</v>
      </c>
      <c r="E1075" s="58">
        <v>0</v>
      </c>
      <c r="F1075" s="58">
        <v>1056</v>
      </c>
    </row>
    <row r="1076" spans="1:6" x14ac:dyDescent="0.25">
      <c r="A1076" s="58" t="s">
        <v>19</v>
      </c>
      <c r="B1076" s="58" t="s">
        <v>185</v>
      </c>
      <c r="C1076" s="58">
        <v>0</v>
      </c>
      <c r="D1076" s="58">
        <v>0</v>
      </c>
      <c r="E1076" s="58">
        <v>1</v>
      </c>
      <c r="F1076" s="58">
        <v>120</v>
      </c>
    </row>
    <row r="1077" spans="1:6" x14ac:dyDescent="0.25">
      <c r="A1077" s="58" t="s">
        <v>19</v>
      </c>
      <c r="B1077" s="58" t="s">
        <v>185</v>
      </c>
      <c r="C1077" s="58">
        <v>0</v>
      </c>
      <c r="D1077" s="58">
        <v>1</v>
      </c>
      <c r="E1077" s="58">
        <v>0</v>
      </c>
      <c r="F1077" s="58">
        <v>223</v>
      </c>
    </row>
    <row r="1078" spans="1:6" x14ac:dyDescent="0.25">
      <c r="A1078" s="58" t="s">
        <v>19</v>
      </c>
      <c r="B1078" s="58" t="s">
        <v>185</v>
      </c>
      <c r="C1078" s="58">
        <v>0</v>
      </c>
      <c r="D1078" s="58">
        <v>1</v>
      </c>
      <c r="E1078" s="58">
        <v>1</v>
      </c>
      <c r="F1078" s="58">
        <v>143</v>
      </c>
    </row>
    <row r="1079" spans="1:6" x14ac:dyDescent="0.25">
      <c r="A1079" s="58" t="s">
        <v>19</v>
      </c>
      <c r="B1079" s="58" t="s">
        <v>185</v>
      </c>
      <c r="C1079" s="58">
        <v>1</v>
      </c>
      <c r="D1079" s="58">
        <v>0</v>
      </c>
      <c r="E1079" s="58">
        <v>0</v>
      </c>
      <c r="F1079" s="58">
        <v>30</v>
      </c>
    </row>
    <row r="1080" spans="1:6" x14ac:dyDescent="0.25">
      <c r="A1080" s="58" t="s">
        <v>19</v>
      </c>
      <c r="B1080" s="58" t="s">
        <v>185</v>
      </c>
      <c r="C1080" s="58">
        <v>1</v>
      </c>
      <c r="D1080" s="58">
        <v>0</v>
      </c>
      <c r="E1080" s="58">
        <v>1</v>
      </c>
      <c r="F1080" s="58">
        <v>2</v>
      </c>
    </row>
    <row r="1081" spans="1:6" x14ac:dyDescent="0.25">
      <c r="A1081" s="58" t="s">
        <v>19</v>
      </c>
      <c r="B1081" s="58" t="s">
        <v>185</v>
      </c>
      <c r="C1081" s="58">
        <v>1</v>
      </c>
      <c r="D1081" s="58">
        <v>1</v>
      </c>
      <c r="E1081" s="58">
        <v>0</v>
      </c>
      <c r="F1081" s="58">
        <v>26</v>
      </c>
    </row>
    <row r="1082" spans="1:6" x14ac:dyDescent="0.25">
      <c r="A1082" s="58" t="s">
        <v>19</v>
      </c>
      <c r="B1082" s="58" t="s">
        <v>185</v>
      </c>
      <c r="C1082" s="58">
        <v>1</v>
      </c>
      <c r="D1082" s="58">
        <v>1</v>
      </c>
      <c r="E1082" s="58">
        <v>1</v>
      </c>
      <c r="F1082" s="58">
        <v>10</v>
      </c>
    </row>
    <row r="1083" spans="1:6" x14ac:dyDescent="0.25">
      <c r="A1083" s="58" t="s">
        <v>19</v>
      </c>
      <c r="B1083" s="58" t="s">
        <v>173</v>
      </c>
      <c r="C1083" s="58">
        <v>0</v>
      </c>
      <c r="D1083" s="58">
        <v>0</v>
      </c>
      <c r="E1083" s="58">
        <v>0</v>
      </c>
      <c r="F1083" s="58">
        <v>736</v>
      </c>
    </row>
    <row r="1084" spans="1:6" x14ac:dyDescent="0.25">
      <c r="A1084" s="58" t="s">
        <v>19</v>
      </c>
      <c r="B1084" s="58" t="s">
        <v>173</v>
      </c>
      <c r="C1084" s="58">
        <v>0</v>
      </c>
      <c r="D1084" s="58">
        <v>0</v>
      </c>
      <c r="E1084" s="58">
        <v>1</v>
      </c>
      <c r="F1084" s="58">
        <v>73</v>
      </c>
    </row>
    <row r="1085" spans="1:6" x14ac:dyDescent="0.25">
      <c r="A1085" s="58" t="s">
        <v>19</v>
      </c>
      <c r="B1085" s="58" t="s">
        <v>173</v>
      </c>
      <c r="C1085" s="58">
        <v>0</v>
      </c>
      <c r="D1085" s="58">
        <v>1</v>
      </c>
      <c r="E1085" s="58">
        <v>0</v>
      </c>
      <c r="F1085" s="58">
        <v>113</v>
      </c>
    </row>
    <row r="1086" spans="1:6" x14ac:dyDescent="0.25">
      <c r="A1086" s="58" t="s">
        <v>19</v>
      </c>
      <c r="B1086" s="58" t="s">
        <v>173</v>
      </c>
      <c r="C1086" s="58">
        <v>0</v>
      </c>
      <c r="D1086" s="58">
        <v>1</v>
      </c>
      <c r="E1086" s="58">
        <v>1</v>
      </c>
      <c r="F1086" s="58">
        <v>104</v>
      </c>
    </row>
    <row r="1087" spans="1:6" x14ac:dyDescent="0.25">
      <c r="A1087" s="58" t="s">
        <v>19</v>
      </c>
      <c r="B1087" s="58" t="s">
        <v>173</v>
      </c>
      <c r="C1087" s="58">
        <v>1</v>
      </c>
      <c r="D1087" s="58">
        <v>0</v>
      </c>
      <c r="E1087" s="58">
        <v>0</v>
      </c>
      <c r="F1087" s="58">
        <v>14</v>
      </c>
    </row>
    <row r="1088" spans="1:6" x14ac:dyDescent="0.25">
      <c r="A1088" s="58" t="s">
        <v>19</v>
      </c>
      <c r="B1088" s="58" t="s">
        <v>173</v>
      </c>
      <c r="C1088" s="58">
        <v>1</v>
      </c>
      <c r="D1088" s="58">
        <v>0</v>
      </c>
      <c r="E1088" s="58">
        <v>1</v>
      </c>
      <c r="F1088" s="58">
        <v>4</v>
      </c>
    </row>
    <row r="1089" spans="1:6" x14ac:dyDescent="0.25">
      <c r="A1089" s="58" t="s">
        <v>19</v>
      </c>
      <c r="B1089" s="58" t="s">
        <v>173</v>
      </c>
      <c r="C1089" s="58">
        <v>1</v>
      </c>
      <c r="D1089" s="58">
        <v>1</v>
      </c>
      <c r="E1089" s="58">
        <v>0</v>
      </c>
      <c r="F1089" s="58">
        <v>15</v>
      </c>
    </row>
    <row r="1090" spans="1:6" x14ac:dyDescent="0.25">
      <c r="A1090" s="58" t="s">
        <v>19</v>
      </c>
      <c r="B1090" s="58" t="s">
        <v>173</v>
      </c>
      <c r="C1090" s="58">
        <v>1</v>
      </c>
      <c r="D1090" s="58">
        <v>1</v>
      </c>
      <c r="E1090" s="58">
        <v>1</v>
      </c>
      <c r="F1090" s="58">
        <v>8</v>
      </c>
    </row>
    <row r="1091" spans="1:6" x14ac:dyDescent="0.25">
      <c r="A1091" s="58" t="s">
        <v>19</v>
      </c>
      <c r="B1091" s="58" t="s">
        <v>174</v>
      </c>
      <c r="C1091" s="58">
        <v>0</v>
      </c>
      <c r="D1091" s="58">
        <v>0</v>
      </c>
      <c r="E1091" s="58">
        <v>0</v>
      </c>
      <c r="F1091" s="58">
        <v>865</v>
      </c>
    </row>
    <row r="1092" spans="1:6" x14ac:dyDescent="0.25">
      <c r="A1092" s="58" t="s">
        <v>19</v>
      </c>
      <c r="B1092" s="58" t="s">
        <v>174</v>
      </c>
      <c r="C1092" s="58">
        <v>0</v>
      </c>
      <c r="D1092" s="58">
        <v>0</v>
      </c>
      <c r="E1092" s="58">
        <v>1</v>
      </c>
      <c r="F1092" s="58">
        <v>221</v>
      </c>
    </row>
    <row r="1093" spans="1:6" x14ac:dyDescent="0.25">
      <c r="A1093" s="58" t="s">
        <v>19</v>
      </c>
      <c r="B1093" s="58" t="s">
        <v>174</v>
      </c>
      <c r="C1093" s="58">
        <v>0</v>
      </c>
      <c r="D1093" s="58">
        <v>1</v>
      </c>
      <c r="E1093" s="58">
        <v>0</v>
      </c>
      <c r="F1093" s="58">
        <v>180</v>
      </c>
    </row>
    <row r="1094" spans="1:6" x14ac:dyDescent="0.25">
      <c r="A1094" s="58" t="s">
        <v>19</v>
      </c>
      <c r="B1094" s="58" t="s">
        <v>174</v>
      </c>
      <c r="C1094" s="58">
        <v>0</v>
      </c>
      <c r="D1094" s="58">
        <v>1</v>
      </c>
      <c r="E1094" s="58">
        <v>1</v>
      </c>
      <c r="F1094" s="58">
        <v>73</v>
      </c>
    </row>
    <row r="1095" spans="1:6" x14ac:dyDescent="0.25">
      <c r="A1095" s="58" t="s">
        <v>19</v>
      </c>
      <c r="B1095" s="58" t="s">
        <v>174</v>
      </c>
      <c r="C1095" s="58">
        <v>1</v>
      </c>
      <c r="D1095" s="58">
        <v>0</v>
      </c>
      <c r="E1095" s="58">
        <v>0</v>
      </c>
      <c r="F1095" s="58">
        <v>20</v>
      </c>
    </row>
    <row r="1096" spans="1:6" x14ac:dyDescent="0.25">
      <c r="A1096" s="58" t="s">
        <v>19</v>
      </c>
      <c r="B1096" s="58" t="s">
        <v>174</v>
      </c>
      <c r="C1096" s="58">
        <v>1</v>
      </c>
      <c r="D1096" s="58">
        <v>0</v>
      </c>
      <c r="E1096" s="58">
        <v>1</v>
      </c>
      <c r="F1096" s="58">
        <v>12</v>
      </c>
    </row>
    <row r="1097" spans="1:6" x14ac:dyDescent="0.25">
      <c r="A1097" s="58" t="s">
        <v>19</v>
      </c>
      <c r="B1097" s="58" t="s">
        <v>174</v>
      </c>
      <c r="C1097" s="58">
        <v>1</v>
      </c>
      <c r="D1097" s="58">
        <v>1</v>
      </c>
      <c r="E1097" s="58">
        <v>0</v>
      </c>
      <c r="F1097" s="58">
        <v>24</v>
      </c>
    </row>
    <row r="1098" spans="1:6" x14ac:dyDescent="0.25">
      <c r="A1098" s="58" t="s">
        <v>19</v>
      </c>
      <c r="B1098" s="58" t="s">
        <v>174</v>
      </c>
      <c r="C1098" s="58">
        <v>1</v>
      </c>
      <c r="D1098" s="58">
        <v>1</v>
      </c>
      <c r="E1098" s="58">
        <v>1</v>
      </c>
      <c r="F1098" s="58">
        <v>6</v>
      </c>
    </row>
    <row r="1099" spans="1:6" x14ac:dyDescent="0.25">
      <c r="A1099" s="58" t="s">
        <v>19</v>
      </c>
      <c r="B1099" s="58" t="s">
        <v>181</v>
      </c>
      <c r="C1099" s="58">
        <v>0</v>
      </c>
      <c r="D1099" s="58">
        <v>0</v>
      </c>
      <c r="E1099" s="58">
        <v>0</v>
      </c>
      <c r="F1099" s="58">
        <v>191</v>
      </c>
    </row>
    <row r="1100" spans="1:6" x14ac:dyDescent="0.25">
      <c r="A1100" s="58" t="s">
        <v>19</v>
      </c>
      <c r="B1100" s="58" t="s">
        <v>181</v>
      </c>
      <c r="C1100" s="58">
        <v>0</v>
      </c>
      <c r="D1100" s="58">
        <v>0</v>
      </c>
      <c r="E1100" s="58">
        <v>1</v>
      </c>
      <c r="F1100" s="58">
        <v>37</v>
      </c>
    </row>
    <row r="1101" spans="1:6" x14ac:dyDescent="0.25">
      <c r="A1101" s="58" t="s">
        <v>19</v>
      </c>
      <c r="B1101" s="58" t="s">
        <v>181</v>
      </c>
      <c r="C1101" s="58">
        <v>0</v>
      </c>
      <c r="D1101" s="58">
        <v>1</v>
      </c>
      <c r="E1101" s="58">
        <v>0</v>
      </c>
      <c r="F1101" s="58">
        <v>31</v>
      </c>
    </row>
    <row r="1102" spans="1:6" x14ac:dyDescent="0.25">
      <c r="A1102" s="58" t="s">
        <v>19</v>
      </c>
      <c r="B1102" s="58" t="s">
        <v>181</v>
      </c>
      <c r="C1102" s="58">
        <v>0</v>
      </c>
      <c r="D1102" s="58">
        <v>1</v>
      </c>
      <c r="E1102" s="58">
        <v>1</v>
      </c>
      <c r="F1102" s="58">
        <v>57</v>
      </c>
    </row>
    <row r="1103" spans="1:6" x14ac:dyDescent="0.25">
      <c r="A1103" s="58" t="s">
        <v>19</v>
      </c>
      <c r="B1103" s="58" t="s">
        <v>181</v>
      </c>
      <c r="C1103" s="58">
        <v>1</v>
      </c>
      <c r="D1103" s="58">
        <v>0</v>
      </c>
      <c r="E1103" s="58">
        <v>0</v>
      </c>
      <c r="F1103" s="58">
        <v>5</v>
      </c>
    </row>
    <row r="1104" spans="1:6" x14ac:dyDescent="0.25">
      <c r="A1104" s="58" t="s">
        <v>19</v>
      </c>
      <c r="B1104" s="58" t="s">
        <v>181</v>
      </c>
      <c r="C1104" s="58">
        <v>1</v>
      </c>
      <c r="D1104" s="58">
        <v>1</v>
      </c>
      <c r="E1104" s="58">
        <v>0</v>
      </c>
      <c r="F1104" s="58">
        <v>8</v>
      </c>
    </row>
    <row r="1105" spans="1:6" x14ac:dyDescent="0.25">
      <c r="A1105" s="58" t="s">
        <v>19</v>
      </c>
      <c r="B1105" s="58" t="s">
        <v>181</v>
      </c>
      <c r="C1105" s="58">
        <v>1</v>
      </c>
      <c r="D1105" s="58">
        <v>1</v>
      </c>
      <c r="E1105" s="58">
        <v>1</v>
      </c>
      <c r="F1105" s="58">
        <v>6</v>
      </c>
    </row>
    <row r="1106" spans="1:6" x14ac:dyDescent="0.25">
      <c r="A1106" s="58" t="s">
        <v>19</v>
      </c>
      <c r="B1106" s="58" t="s">
        <v>215</v>
      </c>
      <c r="C1106" s="58">
        <v>0</v>
      </c>
      <c r="D1106" s="58">
        <v>0</v>
      </c>
      <c r="E1106" s="58">
        <v>0</v>
      </c>
      <c r="F1106" s="58">
        <v>284</v>
      </c>
    </row>
    <row r="1107" spans="1:6" x14ac:dyDescent="0.25">
      <c r="A1107" s="58" t="s">
        <v>19</v>
      </c>
      <c r="B1107" s="58" t="s">
        <v>215</v>
      </c>
      <c r="C1107" s="58">
        <v>0</v>
      </c>
      <c r="D1107" s="58">
        <v>0</v>
      </c>
      <c r="E1107" s="58">
        <v>1</v>
      </c>
      <c r="F1107" s="58">
        <v>20</v>
      </c>
    </row>
    <row r="1108" spans="1:6" x14ac:dyDescent="0.25">
      <c r="A1108" s="58" t="s">
        <v>19</v>
      </c>
      <c r="B1108" s="58" t="s">
        <v>215</v>
      </c>
      <c r="C1108" s="58">
        <v>0</v>
      </c>
      <c r="D1108" s="58">
        <v>1</v>
      </c>
      <c r="E1108" s="58">
        <v>0</v>
      </c>
      <c r="F1108" s="58">
        <v>46</v>
      </c>
    </row>
    <row r="1109" spans="1:6" x14ac:dyDescent="0.25">
      <c r="A1109" s="58" t="s">
        <v>19</v>
      </c>
      <c r="B1109" s="58" t="s">
        <v>215</v>
      </c>
      <c r="C1109" s="58">
        <v>0</v>
      </c>
      <c r="D1109" s="58">
        <v>1</v>
      </c>
      <c r="E1109" s="58">
        <v>1</v>
      </c>
      <c r="F1109" s="58">
        <v>68</v>
      </c>
    </row>
    <row r="1110" spans="1:6" x14ac:dyDescent="0.25">
      <c r="A1110" s="58" t="s">
        <v>19</v>
      </c>
      <c r="B1110" s="58" t="s">
        <v>215</v>
      </c>
      <c r="C1110" s="58">
        <v>1</v>
      </c>
      <c r="D1110" s="58">
        <v>0</v>
      </c>
      <c r="E1110" s="58">
        <v>0</v>
      </c>
      <c r="F1110" s="58">
        <v>7</v>
      </c>
    </row>
    <row r="1111" spans="1:6" x14ac:dyDescent="0.25">
      <c r="A1111" s="58" t="s">
        <v>19</v>
      </c>
      <c r="B1111" s="58" t="s">
        <v>215</v>
      </c>
      <c r="C1111" s="58">
        <v>1</v>
      </c>
      <c r="D1111" s="58">
        <v>1</v>
      </c>
      <c r="E1111" s="58">
        <v>0</v>
      </c>
      <c r="F1111" s="58">
        <v>5</v>
      </c>
    </row>
    <row r="1112" spans="1:6" x14ac:dyDescent="0.25">
      <c r="A1112" s="58" t="s">
        <v>19</v>
      </c>
      <c r="B1112" s="58" t="s">
        <v>215</v>
      </c>
      <c r="C1112" s="58">
        <v>1</v>
      </c>
      <c r="D1112" s="58">
        <v>1</v>
      </c>
      <c r="E1112" s="58">
        <v>1</v>
      </c>
      <c r="F1112" s="58">
        <v>5</v>
      </c>
    </row>
    <row r="1113" spans="1:6" x14ac:dyDescent="0.25">
      <c r="A1113" s="58" t="s">
        <v>19</v>
      </c>
      <c r="B1113" s="58" t="s">
        <v>221</v>
      </c>
      <c r="C1113" s="58">
        <v>0</v>
      </c>
      <c r="D1113" s="58">
        <v>0</v>
      </c>
      <c r="E1113" s="58">
        <v>0</v>
      </c>
      <c r="F1113" s="58">
        <v>461</v>
      </c>
    </row>
    <row r="1114" spans="1:6" x14ac:dyDescent="0.25">
      <c r="A1114" s="58" t="s">
        <v>19</v>
      </c>
      <c r="B1114" s="58" t="s">
        <v>221</v>
      </c>
      <c r="C1114" s="58">
        <v>0</v>
      </c>
      <c r="D1114" s="58">
        <v>0</v>
      </c>
      <c r="E1114" s="58">
        <v>1</v>
      </c>
      <c r="F1114" s="58">
        <v>65</v>
      </c>
    </row>
    <row r="1115" spans="1:6" x14ac:dyDescent="0.25">
      <c r="A1115" s="58" t="s">
        <v>19</v>
      </c>
      <c r="B1115" s="58" t="s">
        <v>221</v>
      </c>
      <c r="C1115" s="58">
        <v>0</v>
      </c>
      <c r="D1115" s="58">
        <v>1</v>
      </c>
      <c r="E1115" s="58">
        <v>0</v>
      </c>
      <c r="F1115" s="58">
        <v>75</v>
      </c>
    </row>
    <row r="1116" spans="1:6" x14ac:dyDescent="0.25">
      <c r="A1116" s="58" t="s">
        <v>19</v>
      </c>
      <c r="B1116" s="58" t="s">
        <v>221</v>
      </c>
      <c r="C1116" s="58">
        <v>0</v>
      </c>
      <c r="D1116" s="58">
        <v>1</v>
      </c>
      <c r="E1116" s="58">
        <v>1</v>
      </c>
      <c r="F1116" s="58">
        <v>66</v>
      </c>
    </row>
    <row r="1117" spans="1:6" x14ac:dyDescent="0.25">
      <c r="A1117" s="58" t="s">
        <v>19</v>
      </c>
      <c r="B1117" s="58" t="s">
        <v>221</v>
      </c>
      <c r="C1117" s="58">
        <v>1</v>
      </c>
      <c r="D1117" s="58">
        <v>0</v>
      </c>
      <c r="E1117" s="58">
        <v>0</v>
      </c>
      <c r="F1117" s="58">
        <v>10</v>
      </c>
    </row>
    <row r="1118" spans="1:6" x14ac:dyDescent="0.25">
      <c r="A1118" s="58" t="s">
        <v>19</v>
      </c>
      <c r="B1118" s="58" t="s">
        <v>221</v>
      </c>
      <c r="C1118" s="58">
        <v>1</v>
      </c>
      <c r="D1118" s="58">
        <v>0</v>
      </c>
      <c r="E1118" s="58">
        <v>1</v>
      </c>
      <c r="F1118" s="58">
        <v>4</v>
      </c>
    </row>
    <row r="1119" spans="1:6" x14ac:dyDescent="0.25">
      <c r="A1119" s="58" t="s">
        <v>19</v>
      </c>
      <c r="B1119" s="58" t="s">
        <v>221</v>
      </c>
      <c r="C1119" s="58">
        <v>1</v>
      </c>
      <c r="D1119" s="58">
        <v>1</v>
      </c>
      <c r="E1119" s="58">
        <v>0</v>
      </c>
      <c r="F1119" s="58">
        <v>12</v>
      </c>
    </row>
    <row r="1120" spans="1:6" x14ac:dyDescent="0.25">
      <c r="A1120" s="58" t="s">
        <v>19</v>
      </c>
      <c r="B1120" s="58" t="s">
        <v>221</v>
      </c>
      <c r="C1120" s="58">
        <v>1</v>
      </c>
      <c r="D1120" s="58">
        <v>1</v>
      </c>
      <c r="E1120" s="58">
        <v>1</v>
      </c>
      <c r="F1120" s="58">
        <v>4</v>
      </c>
    </row>
    <row r="1121" spans="1:6" x14ac:dyDescent="0.25">
      <c r="A1121" s="58" t="s">
        <v>19</v>
      </c>
      <c r="B1121" s="58" t="s">
        <v>183</v>
      </c>
      <c r="C1121" s="58">
        <v>0</v>
      </c>
      <c r="D1121" s="58">
        <v>0</v>
      </c>
      <c r="E1121" s="58">
        <v>0</v>
      </c>
      <c r="F1121" s="58">
        <v>314</v>
      </c>
    </row>
    <row r="1122" spans="1:6" x14ac:dyDescent="0.25">
      <c r="A1122" s="58" t="s">
        <v>19</v>
      </c>
      <c r="B1122" s="58" t="s">
        <v>183</v>
      </c>
      <c r="C1122" s="58">
        <v>0</v>
      </c>
      <c r="D1122" s="58">
        <v>0</v>
      </c>
      <c r="E1122" s="58">
        <v>1</v>
      </c>
      <c r="F1122" s="58">
        <v>54</v>
      </c>
    </row>
    <row r="1123" spans="1:6" x14ac:dyDescent="0.25">
      <c r="A1123" s="58" t="s">
        <v>19</v>
      </c>
      <c r="B1123" s="58" t="s">
        <v>183</v>
      </c>
      <c r="C1123" s="58">
        <v>0</v>
      </c>
      <c r="D1123" s="58">
        <v>1</v>
      </c>
      <c r="E1123" s="58">
        <v>0</v>
      </c>
      <c r="F1123" s="58">
        <v>67</v>
      </c>
    </row>
    <row r="1124" spans="1:6" x14ac:dyDescent="0.25">
      <c r="A1124" s="58" t="s">
        <v>19</v>
      </c>
      <c r="B1124" s="58" t="s">
        <v>183</v>
      </c>
      <c r="C1124" s="58">
        <v>0</v>
      </c>
      <c r="D1124" s="58">
        <v>1</v>
      </c>
      <c r="E1124" s="58">
        <v>1</v>
      </c>
      <c r="F1124" s="58">
        <v>32</v>
      </c>
    </row>
    <row r="1125" spans="1:6" x14ac:dyDescent="0.25">
      <c r="A1125" s="58" t="s">
        <v>19</v>
      </c>
      <c r="B1125" s="58" t="s">
        <v>183</v>
      </c>
      <c r="C1125" s="58">
        <v>1</v>
      </c>
      <c r="D1125" s="58">
        <v>0</v>
      </c>
      <c r="E1125" s="58">
        <v>0</v>
      </c>
      <c r="F1125" s="58">
        <v>11</v>
      </c>
    </row>
    <row r="1126" spans="1:6" x14ac:dyDescent="0.25">
      <c r="A1126" s="58" t="s">
        <v>19</v>
      </c>
      <c r="B1126" s="58" t="s">
        <v>183</v>
      </c>
      <c r="C1126" s="58">
        <v>1</v>
      </c>
      <c r="D1126" s="58">
        <v>0</v>
      </c>
      <c r="E1126" s="58">
        <v>1</v>
      </c>
      <c r="F1126" s="58">
        <v>3</v>
      </c>
    </row>
    <row r="1127" spans="1:6" x14ac:dyDescent="0.25">
      <c r="A1127" s="58" t="s">
        <v>19</v>
      </c>
      <c r="B1127" s="58" t="s">
        <v>183</v>
      </c>
      <c r="C1127" s="58">
        <v>1</v>
      </c>
      <c r="D1127" s="58">
        <v>1</v>
      </c>
      <c r="E1127" s="58">
        <v>0</v>
      </c>
      <c r="F1127" s="58">
        <v>14</v>
      </c>
    </row>
    <row r="1128" spans="1:6" x14ac:dyDescent="0.25">
      <c r="A1128" s="58" t="s">
        <v>19</v>
      </c>
      <c r="B1128" s="58" t="s">
        <v>183</v>
      </c>
      <c r="C1128" s="58">
        <v>1</v>
      </c>
      <c r="D1128" s="58">
        <v>1</v>
      </c>
      <c r="E1128" s="58">
        <v>1</v>
      </c>
      <c r="F1128" s="58">
        <v>7</v>
      </c>
    </row>
    <row r="1129" spans="1:6" x14ac:dyDescent="0.25">
      <c r="A1129" s="58" t="s">
        <v>19</v>
      </c>
      <c r="B1129" s="58" t="s">
        <v>179</v>
      </c>
      <c r="C1129" s="58">
        <v>0</v>
      </c>
      <c r="D1129" s="58">
        <v>0</v>
      </c>
      <c r="E1129" s="58">
        <v>0</v>
      </c>
      <c r="F1129" s="58">
        <v>326</v>
      </c>
    </row>
    <row r="1130" spans="1:6" x14ac:dyDescent="0.25">
      <c r="A1130" s="58" t="s">
        <v>19</v>
      </c>
      <c r="B1130" s="58" t="s">
        <v>179</v>
      </c>
      <c r="C1130" s="58">
        <v>0</v>
      </c>
      <c r="D1130" s="58">
        <v>0</v>
      </c>
      <c r="E1130" s="58">
        <v>1</v>
      </c>
      <c r="F1130" s="58">
        <v>39</v>
      </c>
    </row>
    <row r="1131" spans="1:6" x14ac:dyDescent="0.25">
      <c r="A1131" s="58" t="s">
        <v>19</v>
      </c>
      <c r="B1131" s="58" t="s">
        <v>179</v>
      </c>
      <c r="C1131" s="58">
        <v>0</v>
      </c>
      <c r="D1131" s="58">
        <v>1</v>
      </c>
      <c r="E1131" s="58">
        <v>0</v>
      </c>
      <c r="F1131" s="58">
        <v>62</v>
      </c>
    </row>
    <row r="1132" spans="1:6" x14ac:dyDescent="0.25">
      <c r="A1132" s="58" t="s">
        <v>19</v>
      </c>
      <c r="B1132" s="58" t="s">
        <v>179</v>
      </c>
      <c r="C1132" s="58">
        <v>0</v>
      </c>
      <c r="D1132" s="58">
        <v>1</v>
      </c>
      <c r="E1132" s="58">
        <v>1</v>
      </c>
      <c r="F1132" s="58">
        <v>65</v>
      </c>
    </row>
    <row r="1133" spans="1:6" x14ac:dyDescent="0.25">
      <c r="A1133" s="58" t="s">
        <v>19</v>
      </c>
      <c r="B1133" s="58" t="s">
        <v>179</v>
      </c>
      <c r="C1133" s="58">
        <v>1</v>
      </c>
      <c r="D1133" s="58">
        <v>0</v>
      </c>
      <c r="E1133" s="58">
        <v>0</v>
      </c>
      <c r="F1133" s="58">
        <v>11</v>
      </c>
    </row>
    <row r="1134" spans="1:6" x14ac:dyDescent="0.25">
      <c r="A1134" s="58" t="s">
        <v>19</v>
      </c>
      <c r="B1134" s="58" t="s">
        <v>179</v>
      </c>
      <c r="C1134" s="58">
        <v>1</v>
      </c>
      <c r="D1134" s="58">
        <v>1</v>
      </c>
      <c r="E1134" s="58">
        <v>0</v>
      </c>
      <c r="F1134" s="58">
        <v>9</v>
      </c>
    </row>
    <row r="1135" spans="1:6" x14ac:dyDescent="0.25">
      <c r="A1135" s="58" t="s">
        <v>19</v>
      </c>
      <c r="B1135" s="58" t="s">
        <v>179</v>
      </c>
      <c r="C1135" s="58">
        <v>1</v>
      </c>
      <c r="D1135" s="58">
        <v>1</v>
      </c>
      <c r="E1135" s="58">
        <v>1</v>
      </c>
      <c r="F1135" s="58">
        <v>2</v>
      </c>
    </row>
    <row r="1136" spans="1:6" x14ac:dyDescent="0.25">
      <c r="A1136" s="58" t="s">
        <v>19</v>
      </c>
      <c r="B1136" s="58" t="s">
        <v>220</v>
      </c>
      <c r="C1136" s="58">
        <v>0</v>
      </c>
      <c r="D1136" s="58">
        <v>0</v>
      </c>
      <c r="E1136" s="58">
        <v>0</v>
      </c>
      <c r="F1136" s="58">
        <v>467</v>
      </c>
    </row>
    <row r="1137" spans="1:6" x14ac:dyDescent="0.25">
      <c r="A1137" s="58" t="s">
        <v>19</v>
      </c>
      <c r="B1137" s="58" t="s">
        <v>220</v>
      </c>
      <c r="C1137" s="58">
        <v>0</v>
      </c>
      <c r="D1137" s="58">
        <v>0</v>
      </c>
      <c r="E1137" s="58">
        <v>1</v>
      </c>
      <c r="F1137" s="58">
        <v>57</v>
      </c>
    </row>
    <row r="1138" spans="1:6" x14ac:dyDescent="0.25">
      <c r="A1138" s="58" t="s">
        <v>19</v>
      </c>
      <c r="B1138" s="58" t="s">
        <v>220</v>
      </c>
      <c r="C1138" s="58">
        <v>0</v>
      </c>
      <c r="D1138" s="58">
        <v>1</v>
      </c>
      <c r="E1138" s="58">
        <v>0</v>
      </c>
      <c r="F1138" s="58">
        <v>92</v>
      </c>
    </row>
    <row r="1139" spans="1:6" x14ac:dyDescent="0.25">
      <c r="A1139" s="58" t="s">
        <v>19</v>
      </c>
      <c r="B1139" s="58" t="s">
        <v>220</v>
      </c>
      <c r="C1139" s="58">
        <v>0</v>
      </c>
      <c r="D1139" s="58">
        <v>1</v>
      </c>
      <c r="E1139" s="58">
        <v>1</v>
      </c>
      <c r="F1139" s="58">
        <v>66</v>
      </c>
    </row>
    <row r="1140" spans="1:6" x14ac:dyDescent="0.25">
      <c r="A1140" s="58" t="s">
        <v>19</v>
      </c>
      <c r="B1140" s="58" t="s">
        <v>220</v>
      </c>
      <c r="C1140" s="58">
        <v>1</v>
      </c>
      <c r="D1140" s="58">
        <v>0</v>
      </c>
      <c r="E1140" s="58">
        <v>0</v>
      </c>
      <c r="F1140" s="58">
        <v>12</v>
      </c>
    </row>
    <row r="1141" spans="1:6" x14ac:dyDescent="0.25">
      <c r="A1141" s="58" t="s">
        <v>19</v>
      </c>
      <c r="B1141" s="58" t="s">
        <v>220</v>
      </c>
      <c r="C1141" s="58">
        <v>1</v>
      </c>
      <c r="D1141" s="58">
        <v>0</v>
      </c>
      <c r="E1141" s="58">
        <v>1</v>
      </c>
      <c r="F1141" s="58">
        <v>4</v>
      </c>
    </row>
    <row r="1142" spans="1:6" x14ac:dyDescent="0.25">
      <c r="A1142" s="58" t="s">
        <v>19</v>
      </c>
      <c r="B1142" s="58" t="s">
        <v>220</v>
      </c>
      <c r="C1142" s="58">
        <v>1</v>
      </c>
      <c r="D1142" s="58">
        <v>1</v>
      </c>
      <c r="E1142" s="58">
        <v>0</v>
      </c>
      <c r="F1142" s="58">
        <v>14</v>
      </c>
    </row>
    <row r="1143" spans="1:6" x14ac:dyDescent="0.25">
      <c r="A1143" s="58" t="s">
        <v>19</v>
      </c>
      <c r="B1143" s="58" t="s">
        <v>220</v>
      </c>
      <c r="C1143" s="58">
        <v>1</v>
      </c>
      <c r="D1143" s="58">
        <v>1</v>
      </c>
      <c r="E1143" s="58">
        <v>1</v>
      </c>
      <c r="F1143" s="58">
        <v>5</v>
      </c>
    </row>
    <row r="1144" spans="1:6" x14ac:dyDescent="0.25">
      <c r="A1144" s="58" t="s">
        <v>19</v>
      </c>
      <c r="B1144" s="58" t="s">
        <v>184</v>
      </c>
      <c r="C1144" s="58">
        <v>0</v>
      </c>
      <c r="D1144" s="58">
        <v>0</v>
      </c>
      <c r="E1144" s="58">
        <v>0</v>
      </c>
      <c r="F1144" s="58">
        <v>512</v>
      </c>
    </row>
    <row r="1145" spans="1:6" x14ac:dyDescent="0.25">
      <c r="A1145" s="58" t="s">
        <v>19</v>
      </c>
      <c r="B1145" s="58" t="s">
        <v>184</v>
      </c>
      <c r="C1145" s="58">
        <v>0</v>
      </c>
      <c r="D1145" s="58">
        <v>0</v>
      </c>
      <c r="E1145" s="58">
        <v>1</v>
      </c>
      <c r="F1145" s="58">
        <v>81</v>
      </c>
    </row>
    <row r="1146" spans="1:6" x14ac:dyDescent="0.25">
      <c r="A1146" s="58" t="s">
        <v>19</v>
      </c>
      <c r="B1146" s="58" t="s">
        <v>184</v>
      </c>
      <c r="C1146" s="58">
        <v>0</v>
      </c>
      <c r="D1146" s="58">
        <v>1</v>
      </c>
      <c r="E1146" s="58">
        <v>0</v>
      </c>
      <c r="F1146" s="58">
        <v>94</v>
      </c>
    </row>
    <row r="1147" spans="1:6" x14ac:dyDescent="0.25">
      <c r="A1147" s="58" t="s">
        <v>19</v>
      </c>
      <c r="B1147" s="58" t="s">
        <v>184</v>
      </c>
      <c r="C1147" s="58">
        <v>0</v>
      </c>
      <c r="D1147" s="58">
        <v>1</v>
      </c>
      <c r="E1147" s="58">
        <v>1</v>
      </c>
      <c r="F1147" s="58">
        <v>34</v>
      </c>
    </row>
    <row r="1148" spans="1:6" x14ac:dyDescent="0.25">
      <c r="A1148" s="58" t="s">
        <v>19</v>
      </c>
      <c r="B1148" s="58" t="s">
        <v>184</v>
      </c>
      <c r="C1148" s="58">
        <v>1</v>
      </c>
      <c r="D1148" s="58">
        <v>0</v>
      </c>
      <c r="E1148" s="58">
        <v>0</v>
      </c>
      <c r="F1148" s="58">
        <v>15</v>
      </c>
    </row>
    <row r="1149" spans="1:6" x14ac:dyDescent="0.25">
      <c r="A1149" s="58" t="s">
        <v>19</v>
      </c>
      <c r="B1149" s="58" t="s">
        <v>184</v>
      </c>
      <c r="C1149" s="58">
        <v>1</v>
      </c>
      <c r="D1149" s="58">
        <v>0</v>
      </c>
      <c r="E1149" s="58">
        <v>1</v>
      </c>
      <c r="F1149" s="58">
        <v>3</v>
      </c>
    </row>
    <row r="1150" spans="1:6" x14ac:dyDescent="0.25">
      <c r="A1150" s="58" t="s">
        <v>19</v>
      </c>
      <c r="B1150" s="58" t="s">
        <v>184</v>
      </c>
      <c r="C1150" s="58">
        <v>1</v>
      </c>
      <c r="D1150" s="58">
        <v>1</v>
      </c>
      <c r="E1150" s="58">
        <v>0</v>
      </c>
      <c r="F1150" s="58">
        <v>8</v>
      </c>
    </row>
    <row r="1151" spans="1:6" x14ac:dyDescent="0.25">
      <c r="A1151" s="58" t="s">
        <v>19</v>
      </c>
      <c r="B1151" s="58" t="s">
        <v>184</v>
      </c>
      <c r="C1151" s="58">
        <v>1</v>
      </c>
      <c r="D1151" s="58">
        <v>1</v>
      </c>
      <c r="E1151" s="58">
        <v>1</v>
      </c>
      <c r="F1151" s="58">
        <v>3</v>
      </c>
    </row>
    <row r="1152" spans="1:6" x14ac:dyDescent="0.25">
      <c r="A1152" s="58" t="s">
        <v>19</v>
      </c>
      <c r="B1152" s="58" t="s">
        <v>219</v>
      </c>
      <c r="C1152" s="58">
        <v>0</v>
      </c>
      <c r="D1152" s="58">
        <v>0</v>
      </c>
      <c r="E1152" s="58">
        <v>0</v>
      </c>
      <c r="F1152" s="58">
        <v>671</v>
      </c>
    </row>
    <row r="1153" spans="1:6" x14ac:dyDescent="0.25">
      <c r="A1153" s="58" t="s">
        <v>19</v>
      </c>
      <c r="B1153" s="58" t="s">
        <v>219</v>
      </c>
      <c r="C1153" s="58">
        <v>0</v>
      </c>
      <c r="D1153" s="58">
        <v>0</v>
      </c>
      <c r="E1153" s="58">
        <v>1</v>
      </c>
      <c r="F1153" s="58">
        <v>71</v>
      </c>
    </row>
    <row r="1154" spans="1:6" x14ac:dyDescent="0.25">
      <c r="A1154" s="58" t="s">
        <v>19</v>
      </c>
      <c r="B1154" s="58" t="s">
        <v>219</v>
      </c>
      <c r="C1154" s="58">
        <v>0</v>
      </c>
      <c r="D1154" s="58">
        <v>1</v>
      </c>
      <c r="E1154" s="58">
        <v>0</v>
      </c>
      <c r="F1154" s="58">
        <v>163</v>
      </c>
    </row>
    <row r="1155" spans="1:6" x14ac:dyDescent="0.25">
      <c r="A1155" s="58" t="s">
        <v>19</v>
      </c>
      <c r="B1155" s="58" t="s">
        <v>219</v>
      </c>
      <c r="C1155" s="58">
        <v>0</v>
      </c>
      <c r="D1155" s="58">
        <v>1</v>
      </c>
      <c r="E1155" s="58">
        <v>1</v>
      </c>
      <c r="F1155" s="58">
        <v>99</v>
      </c>
    </row>
    <row r="1156" spans="1:6" x14ac:dyDescent="0.25">
      <c r="A1156" s="58" t="s">
        <v>19</v>
      </c>
      <c r="B1156" s="58" t="s">
        <v>219</v>
      </c>
      <c r="C1156" s="58">
        <v>1</v>
      </c>
      <c r="D1156" s="58">
        <v>0</v>
      </c>
      <c r="E1156" s="58">
        <v>0</v>
      </c>
      <c r="F1156" s="58">
        <v>16</v>
      </c>
    </row>
    <row r="1157" spans="1:6" x14ac:dyDescent="0.25">
      <c r="A1157" s="58" t="s">
        <v>19</v>
      </c>
      <c r="B1157" s="58" t="s">
        <v>219</v>
      </c>
      <c r="C1157" s="58">
        <v>1</v>
      </c>
      <c r="D1157" s="58">
        <v>0</v>
      </c>
      <c r="E1157" s="58">
        <v>1</v>
      </c>
      <c r="F1157" s="58">
        <v>2</v>
      </c>
    </row>
    <row r="1158" spans="1:6" x14ac:dyDescent="0.25">
      <c r="A1158" s="58" t="s">
        <v>19</v>
      </c>
      <c r="B1158" s="58" t="s">
        <v>219</v>
      </c>
      <c r="C1158" s="58">
        <v>1</v>
      </c>
      <c r="D1158" s="58">
        <v>1</v>
      </c>
      <c r="E1158" s="58">
        <v>0</v>
      </c>
      <c r="F1158" s="58">
        <v>13</v>
      </c>
    </row>
    <row r="1159" spans="1:6" x14ac:dyDescent="0.25">
      <c r="A1159" s="58" t="s">
        <v>19</v>
      </c>
      <c r="B1159" s="58" t="s">
        <v>219</v>
      </c>
      <c r="C1159" s="58">
        <v>1</v>
      </c>
      <c r="D1159" s="58">
        <v>1</v>
      </c>
      <c r="E1159" s="58">
        <v>1</v>
      </c>
      <c r="F1159" s="58">
        <v>6</v>
      </c>
    </row>
    <row r="1160" spans="1:6" x14ac:dyDescent="0.25">
      <c r="A1160" s="58" t="s">
        <v>19</v>
      </c>
      <c r="B1160" s="58" t="s">
        <v>216</v>
      </c>
      <c r="C1160" s="58">
        <v>0</v>
      </c>
      <c r="D1160" s="58">
        <v>0</v>
      </c>
      <c r="E1160" s="58">
        <v>0</v>
      </c>
      <c r="F1160" s="58">
        <v>340</v>
      </c>
    </row>
    <row r="1161" spans="1:6" x14ac:dyDescent="0.25">
      <c r="A1161" s="58" t="s">
        <v>19</v>
      </c>
      <c r="B1161" s="58" t="s">
        <v>216</v>
      </c>
      <c r="C1161" s="58">
        <v>0</v>
      </c>
      <c r="D1161" s="58">
        <v>0</v>
      </c>
      <c r="E1161" s="58">
        <v>1</v>
      </c>
      <c r="F1161" s="58">
        <v>47</v>
      </c>
    </row>
    <row r="1162" spans="1:6" x14ac:dyDescent="0.25">
      <c r="A1162" s="58" t="s">
        <v>19</v>
      </c>
      <c r="B1162" s="58" t="s">
        <v>216</v>
      </c>
      <c r="C1162" s="58">
        <v>0</v>
      </c>
      <c r="D1162" s="58">
        <v>1</v>
      </c>
      <c r="E1162" s="58">
        <v>0</v>
      </c>
      <c r="F1162" s="58">
        <v>103</v>
      </c>
    </row>
    <row r="1163" spans="1:6" x14ac:dyDescent="0.25">
      <c r="A1163" s="58" t="s">
        <v>19</v>
      </c>
      <c r="B1163" s="58" t="s">
        <v>216</v>
      </c>
      <c r="C1163" s="58">
        <v>0</v>
      </c>
      <c r="D1163" s="58">
        <v>1</v>
      </c>
      <c r="E1163" s="58">
        <v>1</v>
      </c>
      <c r="F1163" s="58">
        <v>37</v>
      </c>
    </row>
    <row r="1164" spans="1:6" x14ac:dyDescent="0.25">
      <c r="A1164" s="58" t="s">
        <v>19</v>
      </c>
      <c r="B1164" s="58" t="s">
        <v>216</v>
      </c>
      <c r="C1164" s="58">
        <v>1</v>
      </c>
      <c r="D1164" s="58">
        <v>0</v>
      </c>
      <c r="E1164" s="58">
        <v>0</v>
      </c>
      <c r="F1164" s="58">
        <v>9</v>
      </c>
    </row>
    <row r="1165" spans="1:6" x14ac:dyDescent="0.25">
      <c r="A1165" s="58" t="s">
        <v>19</v>
      </c>
      <c r="B1165" s="58" t="s">
        <v>216</v>
      </c>
      <c r="C1165" s="58">
        <v>1</v>
      </c>
      <c r="D1165" s="58">
        <v>0</v>
      </c>
      <c r="E1165" s="58">
        <v>1</v>
      </c>
      <c r="F1165" s="58">
        <v>1</v>
      </c>
    </row>
    <row r="1166" spans="1:6" x14ac:dyDescent="0.25">
      <c r="A1166" s="58" t="s">
        <v>19</v>
      </c>
      <c r="B1166" s="58" t="s">
        <v>216</v>
      </c>
      <c r="C1166" s="58">
        <v>1</v>
      </c>
      <c r="D1166" s="58">
        <v>1</v>
      </c>
      <c r="E1166" s="58">
        <v>0</v>
      </c>
      <c r="F1166" s="58">
        <v>9</v>
      </c>
    </row>
    <row r="1167" spans="1:6" x14ac:dyDescent="0.25">
      <c r="A1167" s="58" t="s">
        <v>19</v>
      </c>
      <c r="B1167" s="58" t="s">
        <v>216</v>
      </c>
      <c r="C1167" s="58">
        <v>1</v>
      </c>
      <c r="D1167" s="58">
        <v>1</v>
      </c>
      <c r="E1167" s="58">
        <v>1</v>
      </c>
      <c r="F1167" s="58">
        <v>2</v>
      </c>
    </row>
    <row r="1168" spans="1:6" x14ac:dyDescent="0.25">
      <c r="A1168" s="58" t="s">
        <v>19</v>
      </c>
      <c r="B1168" s="58" t="s">
        <v>207</v>
      </c>
      <c r="C1168" s="58">
        <v>0</v>
      </c>
      <c r="D1168" s="58">
        <v>0</v>
      </c>
      <c r="E1168" s="58">
        <v>0</v>
      </c>
      <c r="F1168" s="58">
        <v>568</v>
      </c>
    </row>
    <row r="1169" spans="1:6" x14ac:dyDescent="0.25">
      <c r="A1169" s="58" t="s">
        <v>19</v>
      </c>
      <c r="B1169" s="58" t="s">
        <v>207</v>
      </c>
      <c r="C1169" s="58">
        <v>0</v>
      </c>
      <c r="D1169" s="58">
        <v>0</v>
      </c>
      <c r="E1169" s="58">
        <v>1</v>
      </c>
      <c r="F1169" s="58">
        <v>101</v>
      </c>
    </row>
    <row r="1170" spans="1:6" x14ac:dyDescent="0.25">
      <c r="A1170" s="58" t="s">
        <v>19</v>
      </c>
      <c r="B1170" s="58" t="s">
        <v>207</v>
      </c>
      <c r="C1170" s="58">
        <v>0</v>
      </c>
      <c r="D1170" s="58">
        <v>1</v>
      </c>
      <c r="E1170" s="58">
        <v>0</v>
      </c>
      <c r="F1170" s="58">
        <v>96</v>
      </c>
    </row>
    <row r="1171" spans="1:6" x14ac:dyDescent="0.25">
      <c r="A1171" s="58" t="s">
        <v>19</v>
      </c>
      <c r="B1171" s="58" t="s">
        <v>207</v>
      </c>
      <c r="C1171" s="58">
        <v>0</v>
      </c>
      <c r="D1171" s="58">
        <v>1</v>
      </c>
      <c r="E1171" s="58">
        <v>1</v>
      </c>
      <c r="F1171" s="58">
        <v>77</v>
      </c>
    </row>
    <row r="1172" spans="1:6" x14ac:dyDescent="0.25">
      <c r="A1172" s="58" t="s">
        <v>19</v>
      </c>
      <c r="B1172" s="58" t="s">
        <v>207</v>
      </c>
      <c r="C1172" s="58">
        <v>1</v>
      </c>
      <c r="D1172" s="58">
        <v>0</v>
      </c>
      <c r="E1172" s="58">
        <v>0</v>
      </c>
      <c r="F1172" s="58">
        <v>12</v>
      </c>
    </row>
    <row r="1173" spans="1:6" x14ac:dyDescent="0.25">
      <c r="A1173" s="58" t="s">
        <v>19</v>
      </c>
      <c r="B1173" s="58" t="s">
        <v>207</v>
      </c>
      <c r="C1173" s="58">
        <v>1</v>
      </c>
      <c r="D1173" s="58">
        <v>0</v>
      </c>
      <c r="E1173" s="58">
        <v>1</v>
      </c>
      <c r="F1173" s="58">
        <v>2</v>
      </c>
    </row>
    <row r="1174" spans="1:6" x14ac:dyDescent="0.25">
      <c r="A1174" s="58" t="s">
        <v>19</v>
      </c>
      <c r="B1174" s="58" t="s">
        <v>207</v>
      </c>
      <c r="C1174" s="58">
        <v>1</v>
      </c>
      <c r="D1174" s="58">
        <v>1</v>
      </c>
      <c r="E1174" s="58">
        <v>0</v>
      </c>
      <c r="F1174" s="58">
        <v>8</v>
      </c>
    </row>
    <row r="1175" spans="1:6" x14ac:dyDescent="0.25">
      <c r="A1175" s="58" t="s">
        <v>19</v>
      </c>
      <c r="B1175" s="58" t="s">
        <v>207</v>
      </c>
      <c r="C1175" s="58">
        <v>1</v>
      </c>
      <c r="D1175" s="58">
        <v>1</v>
      </c>
      <c r="E1175" s="58">
        <v>1</v>
      </c>
      <c r="F1175" s="58">
        <v>6</v>
      </c>
    </row>
    <row r="1176" spans="1:6" x14ac:dyDescent="0.25">
      <c r="A1176" s="58" t="s">
        <v>19</v>
      </c>
      <c r="B1176" s="58" t="s">
        <v>303</v>
      </c>
      <c r="C1176" s="58">
        <v>0</v>
      </c>
      <c r="D1176" s="58">
        <v>0</v>
      </c>
      <c r="E1176" s="58">
        <v>0</v>
      </c>
      <c r="F1176" s="58">
        <v>346</v>
      </c>
    </row>
    <row r="1177" spans="1:6" x14ac:dyDescent="0.25">
      <c r="A1177" s="58" t="s">
        <v>19</v>
      </c>
      <c r="B1177" s="58" t="s">
        <v>303</v>
      </c>
      <c r="C1177" s="58">
        <v>0</v>
      </c>
      <c r="D1177" s="58">
        <v>0</v>
      </c>
      <c r="E1177" s="58">
        <v>1</v>
      </c>
      <c r="F1177" s="58">
        <v>119</v>
      </c>
    </row>
    <row r="1178" spans="1:6" x14ac:dyDescent="0.25">
      <c r="A1178" s="58" t="s">
        <v>19</v>
      </c>
      <c r="B1178" s="58" t="s">
        <v>303</v>
      </c>
      <c r="C1178" s="58">
        <v>0</v>
      </c>
      <c r="D1178" s="58">
        <v>1</v>
      </c>
      <c r="E1178" s="58">
        <v>0</v>
      </c>
      <c r="F1178" s="58">
        <v>110</v>
      </c>
    </row>
    <row r="1179" spans="1:6" x14ac:dyDescent="0.25">
      <c r="A1179" s="58" t="s">
        <v>19</v>
      </c>
      <c r="B1179" s="58" t="s">
        <v>303</v>
      </c>
      <c r="C1179" s="58">
        <v>0</v>
      </c>
      <c r="D1179" s="58">
        <v>1</v>
      </c>
      <c r="E1179" s="58">
        <v>1</v>
      </c>
      <c r="F1179" s="58">
        <v>57</v>
      </c>
    </row>
    <row r="1180" spans="1:6" x14ac:dyDescent="0.25">
      <c r="A1180" s="58" t="s">
        <v>19</v>
      </c>
      <c r="B1180" s="58" t="s">
        <v>303</v>
      </c>
      <c r="C1180" s="58">
        <v>1</v>
      </c>
      <c r="D1180" s="58">
        <v>0</v>
      </c>
      <c r="E1180" s="58">
        <v>0</v>
      </c>
      <c r="F1180" s="58">
        <v>13</v>
      </c>
    </row>
    <row r="1181" spans="1:6" x14ac:dyDescent="0.25">
      <c r="A1181" s="58" t="s">
        <v>19</v>
      </c>
      <c r="B1181" s="58" t="s">
        <v>303</v>
      </c>
      <c r="C1181" s="58">
        <v>1</v>
      </c>
      <c r="D1181" s="58">
        <v>0</v>
      </c>
      <c r="E1181" s="58">
        <v>1</v>
      </c>
      <c r="F1181" s="58">
        <v>8</v>
      </c>
    </row>
    <row r="1182" spans="1:6" x14ac:dyDescent="0.25">
      <c r="A1182" s="58" t="s">
        <v>19</v>
      </c>
      <c r="B1182" s="58" t="s">
        <v>303</v>
      </c>
      <c r="C1182" s="58">
        <v>1</v>
      </c>
      <c r="D1182" s="58">
        <v>1</v>
      </c>
      <c r="E1182" s="58">
        <v>0</v>
      </c>
      <c r="F1182" s="58">
        <v>5</v>
      </c>
    </row>
    <row r="1183" spans="1:6" x14ac:dyDescent="0.25">
      <c r="A1183" s="58" t="s">
        <v>19</v>
      </c>
      <c r="B1183" s="58" t="s">
        <v>303</v>
      </c>
      <c r="C1183" s="58">
        <v>1</v>
      </c>
      <c r="D1183" s="58">
        <v>1</v>
      </c>
      <c r="E1183" s="58">
        <v>1</v>
      </c>
      <c r="F1183" s="58">
        <v>2</v>
      </c>
    </row>
    <row r="1184" spans="1:6" x14ac:dyDescent="0.25">
      <c r="A1184" s="58" t="s">
        <v>19</v>
      </c>
      <c r="B1184" s="58" t="s">
        <v>304</v>
      </c>
      <c r="C1184" s="58">
        <v>0</v>
      </c>
      <c r="D1184" s="58">
        <v>0</v>
      </c>
      <c r="E1184" s="58">
        <v>0</v>
      </c>
      <c r="F1184" s="58">
        <v>428</v>
      </c>
    </row>
    <row r="1185" spans="1:6" x14ac:dyDescent="0.25">
      <c r="A1185" s="58" t="s">
        <v>19</v>
      </c>
      <c r="B1185" s="58" t="s">
        <v>304</v>
      </c>
      <c r="C1185" s="58">
        <v>0</v>
      </c>
      <c r="D1185" s="58">
        <v>0</v>
      </c>
      <c r="E1185" s="58">
        <v>1</v>
      </c>
      <c r="F1185" s="58">
        <v>58</v>
      </c>
    </row>
    <row r="1186" spans="1:6" x14ac:dyDescent="0.25">
      <c r="A1186" s="58" t="s">
        <v>19</v>
      </c>
      <c r="B1186" s="58" t="s">
        <v>304</v>
      </c>
      <c r="C1186" s="58">
        <v>0</v>
      </c>
      <c r="D1186" s="58">
        <v>1</v>
      </c>
      <c r="E1186" s="58">
        <v>0</v>
      </c>
      <c r="F1186" s="58">
        <v>96</v>
      </c>
    </row>
    <row r="1187" spans="1:6" x14ac:dyDescent="0.25">
      <c r="A1187" s="58" t="s">
        <v>19</v>
      </c>
      <c r="B1187" s="58" t="s">
        <v>304</v>
      </c>
      <c r="C1187" s="58">
        <v>0</v>
      </c>
      <c r="D1187" s="58">
        <v>1</v>
      </c>
      <c r="E1187" s="58">
        <v>1</v>
      </c>
      <c r="F1187" s="58">
        <v>84</v>
      </c>
    </row>
    <row r="1188" spans="1:6" x14ac:dyDescent="0.25">
      <c r="A1188" s="58" t="s">
        <v>19</v>
      </c>
      <c r="B1188" s="58" t="s">
        <v>304</v>
      </c>
      <c r="C1188" s="58">
        <v>1</v>
      </c>
      <c r="D1188" s="58">
        <v>0</v>
      </c>
      <c r="E1188" s="58">
        <v>0</v>
      </c>
      <c r="F1188" s="58">
        <v>9</v>
      </c>
    </row>
    <row r="1189" spans="1:6" x14ac:dyDescent="0.25">
      <c r="A1189" s="58" t="s">
        <v>19</v>
      </c>
      <c r="B1189" s="58" t="s">
        <v>304</v>
      </c>
      <c r="C1189" s="58">
        <v>1</v>
      </c>
      <c r="D1189" s="58">
        <v>0</v>
      </c>
      <c r="E1189" s="58">
        <v>1</v>
      </c>
      <c r="F1189" s="58">
        <v>2</v>
      </c>
    </row>
    <row r="1190" spans="1:6" x14ac:dyDescent="0.25">
      <c r="A1190" s="58" t="s">
        <v>19</v>
      </c>
      <c r="B1190" s="58" t="s">
        <v>304</v>
      </c>
      <c r="C1190" s="58">
        <v>1</v>
      </c>
      <c r="D1190" s="58">
        <v>1</v>
      </c>
      <c r="E1190" s="58">
        <v>0</v>
      </c>
      <c r="F1190" s="58">
        <v>13</v>
      </c>
    </row>
    <row r="1191" spans="1:6" x14ac:dyDescent="0.25">
      <c r="A1191" s="58" t="s">
        <v>19</v>
      </c>
      <c r="B1191" s="58" t="s">
        <v>304</v>
      </c>
      <c r="C1191" s="58">
        <v>1</v>
      </c>
      <c r="D1191" s="58">
        <v>1</v>
      </c>
      <c r="E1191" s="58">
        <v>1</v>
      </c>
      <c r="F1191" s="58">
        <v>6</v>
      </c>
    </row>
    <row r="1192" spans="1:6" x14ac:dyDescent="0.25">
      <c r="A1192" s="58" t="s">
        <v>104</v>
      </c>
      <c r="B1192" s="58" t="s">
        <v>300</v>
      </c>
      <c r="C1192" s="58">
        <v>0</v>
      </c>
      <c r="D1192" s="58">
        <v>0</v>
      </c>
      <c r="E1192" s="58">
        <v>0</v>
      </c>
      <c r="F1192" s="58">
        <v>2189</v>
      </c>
    </row>
    <row r="1193" spans="1:6" x14ac:dyDescent="0.25">
      <c r="A1193" s="58" t="s">
        <v>104</v>
      </c>
      <c r="B1193" s="58" t="s">
        <v>300</v>
      </c>
      <c r="C1193" s="58">
        <v>0</v>
      </c>
      <c r="D1193" s="58">
        <v>0</v>
      </c>
      <c r="E1193" s="58">
        <v>1</v>
      </c>
      <c r="F1193" s="58">
        <v>604</v>
      </c>
    </row>
    <row r="1194" spans="1:6" x14ac:dyDescent="0.25">
      <c r="A1194" s="58" t="s">
        <v>104</v>
      </c>
      <c r="B1194" s="58" t="s">
        <v>300</v>
      </c>
      <c r="C1194" s="58">
        <v>0</v>
      </c>
      <c r="D1194" s="58">
        <v>1</v>
      </c>
      <c r="E1194" s="58">
        <v>0</v>
      </c>
      <c r="F1194" s="58">
        <v>635</v>
      </c>
    </row>
    <row r="1195" spans="1:6" x14ac:dyDescent="0.25">
      <c r="A1195" s="58" t="s">
        <v>104</v>
      </c>
      <c r="B1195" s="58" t="s">
        <v>300</v>
      </c>
      <c r="C1195" s="58">
        <v>0</v>
      </c>
      <c r="D1195" s="58">
        <v>1</v>
      </c>
      <c r="E1195" s="58">
        <v>1</v>
      </c>
      <c r="F1195" s="58">
        <v>155</v>
      </c>
    </row>
    <row r="1196" spans="1:6" x14ac:dyDescent="0.25">
      <c r="A1196" s="58" t="s">
        <v>104</v>
      </c>
      <c r="B1196" s="58" t="s">
        <v>300</v>
      </c>
      <c r="C1196" s="58">
        <v>1</v>
      </c>
      <c r="D1196" s="58">
        <v>0</v>
      </c>
      <c r="E1196" s="58">
        <v>0</v>
      </c>
      <c r="F1196" s="58">
        <v>973</v>
      </c>
    </row>
    <row r="1197" spans="1:6" x14ac:dyDescent="0.25">
      <c r="A1197" s="58" t="s">
        <v>104</v>
      </c>
      <c r="B1197" s="58" t="s">
        <v>300</v>
      </c>
      <c r="C1197" s="58">
        <v>1</v>
      </c>
      <c r="D1197" s="58">
        <v>0</v>
      </c>
      <c r="E1197" s="58">
        <v>1</v>
      </c>
      <c r="F1197" s="58">
        <v>45</v>
      </c>
    </row>
    <row r="1198" spans="1:6" x14ac:dyDescent="0.25">
      <c r="A1198" s="58" t="s">
        <v>104</v>
      </c>
      <c r="B1198" s="58" t="s">
        <v>300</v>
      </c>
      <c r="C1198" s="58">
        <v>1</v>
      </c>
      <c r="D1198" s="58">
        <v>1</v>
      </c>
      <c r="E1198" s="58">
        <v>0</v>
      </c>
      <c r="F1198" s="58">
        <v>542</v>
      </c>
    </row>
    <row r="1199" spans="1:6" x14ac:dyDescent="0.25">
      <c r="A1199" s="58" t="s">
        <v>104</v>
      </c>
      <c r="B1199" s="58" t="s">
        <v>300</v>
      </c>
      <c r="C1199" s="58">
        <v>1</v>
      </c>
      <c r="D1199" s="58">
        <v>1</v>
      </c>
      <c r="E1199" s="58">
        <v>1</v>
      </c>
      <c r="F1199" s="58">
        <v>29</v>
      </c>
    </row>
    <row r="1200" spans="1:6" x14ac:dyDescent="0.25">
      <c r="A1200" s="58" t="s">
        <v>104</v>
      </c>
      <c r="B1200" s="58" t="s">
        <v>214</v>
      </c>
      <c r="C1200" s="58">
        <v>0</v>
      </c>
      <c r="D1200" s="58">
        <v>0</v>
      </c>
      <c r="E1200" s="58">
        <v>0</v>
      </c>
      <c r="F1200" s="58">
        <v>1458</v>
      </c>
    </row>
    <row r="1201" spans="1:6" x14ac:dyDescent="0.25">
      <c r="A1201" s="58" t="s">
        <v>104</v>
      </c>
      <c r="B1201" s="58" t="s">
        <v>214</v>
      </c>
      <c r="C1201" s="58">
        <v>0</v>
      </c>
      <c r="D1201" s="58">
        <v>0</v>
      </c>
      <c r="E1201" s="58">
        <v>1</v>
      </c>
      <c r="F1201" s="58">
        <v>334</v>
      </c>
    </row>
    <row r="1202" spans="1:6" x14ac:dyDescent="0.25">
      <c r="A1202" s="58" t="s">
        <v>104</v>
      </c>
      <c r="B1202" s="58" t="s">
        <v>214</v>
      </c>
      <c r="C1202" s="58">
        <v>0</v>
      </c>
      <c r="D1202" s="58">
        <v>1</v>
      </c>
      <c r="E1202" s="58">
        <v>0</v>
      </c>
      <c r="F1202" s="58">
        <v>322</v>
      </c>
    </row>
    <row r="1203" spans="1:6" x14ac:dyDescent="0.25">
      <c r="A1203" s="58" t="s">
        <v>104</v>
      </c>
      <c r="B1203" s="58" t="s">
        <v>214</v>
      </c>
      <c r="C1203" s="58">
        <v>0</v>
      </c>
      <c r="D1203" s="58">
        <v>1</v>
      </c>
      <c r="E1203" s="58">
        <v>1</v>
      </c>
      <c r="F1203" s="58">
        <v>135</v>
      </c>
    </row>
    <row r="1204" spans="1:6" x14ac:dyDescent="0.25">
      <c r="A1204" s="58" t="s">
        <v>104</v>
      </c>
      <c r="B1204" s="58" t="s">
        <v>214</v>
      </c>
      <c r="C1204" s="58">
        <v>1</v>
      </c>
      <c r="D1204" s="58">
        <v>0</v>
      </c>
      <c r="E1204" s="58">
        <v>0</v>
      </c>
      <c r="F1204" s="58">
        <v>535</v>
      </c>
    </row>
    <row r="1205" spans="1:6" x14ac:dyDescent="0.25">
      <c r="A1205" s="58" t="s">
        <v>104</v>
      </c>
      <c r="B1205" s="58" t="s">
        <v>214</v>
      </c>
      <c r="C1205" s="58">
        <v>1</v>
      </c>
      <c r="D1205" s="58">
        <v>0</v>
      </c>
      <c r="E1205" s="58">
        <v>1</v>
      </c>
      <c r="F1205" s="58">
        <v>20</v>
      </c>
    </row>
    <row r="1206" spans="1:6" x14ac:dyDescent="0.25">
      <c r="A1206" s="58" t="s">
        <v>104</v>
      </c>
      <c r="B1206" s="58" t="s">
        <v>214</v>
      </c>
      <c r="C1206" s="58">
        <v>1</v>
      </c>
      <c r="D1206" s="58">
        <v>1</v>
      </c>
      <c r="E1206" s="58">
        <v>0</v>
      </c>
      <c r="F1206" s="58">
        <v>263</v>
      </c>
    </row>
    <row r="1207" spans="1:6" x14ac:dyDescent="0.25">
      <c r="A1207" s="58" t="s">
        <v>104</v>
      </c>
      <c r="B1207" s="58" t="s">
        <v>214</v>
      </c>
      <c r="C1207" s="58">
        <v>1</v>
      </c>
      <c r="D1207" s="58">
        <v>1</v>
      </c>
      <c r="E1207" s="58">
        <v>1</v>
      </c>
      <c r="F1207" s="58">
        <v>14</v>
      </c>
    </row>
    <row r="1208" spans="1:6" x14ac:dyDescent="0.25">
      <c r="A1208" s="58" t="s">
        <v>104</v>
      </c>
      <c r="B1208" s="58" t="s">
        <v>213</v>
      </c>
      <c r="C1208" s="58">
        <v>0</v>
      </c>
      <c r="D1208" s="58">
        <v>0</v>
      </c>
      <c r="E1208" s="58">
        <v>0</v>
      </c>
      <c r="F1208" s="58">
        <v>2916</v>
      </c>
    </row>
    <row r="1209" spans="1:6" x14ac:dyDescent="0.25">
      <c r="A1209" s="58" t="s">
        <v>104</v>
      </c>
      <c r="B1209" s="58" t="s">
        <v>213</v>
      </c>
      <c r="C1209" s="58">
        <v>0</v>
      </c>
      <c r="D1209" s="58">
        <v>0</v>
      </c>
      <c r="E1209" s="58">
        <v>1</v>
      </c>
      <c r="F1209" s="58">
        <v>930</v>
      </c>
    </row>
    <row r="1210" spans="1:6" x14ac:dyDescent="0.25">
      <c r="A1210" s="58" t="s">
        <v>104</v>
      </c>
      <c r="B1210" s="58" t="s">
        <v>213</v>
      </c>
      <c r="C1210" s="58">
        <v>0</v>
      </c>
      <c r="D1210" s="58">
        <v>1</v>
      </c>
      <c r="E1210" s="58">
        <v>0</v>
      </c>
      <c r="F1210" s="58">
        <v>529</v>
      </c>
    </row>
    <row r="1211" spans="1:6" x14ac:dyDescent="0.25">
      <c r="A1211" s="58" t="s">
        <v>104</v>
      </c>
      <c r="B1211" s="58" t="s">
        <v>213</v>
      </c>
      <c r="C1211" s="58">
        <v>0</v>
      </c>
      <c r="D1211" s="58">
        <v>1</v>
      </c>
      <c r="E1211" s="58">
        <v>1</v>
      </c>
      <c r="F1211" s="58">
        <v>198</v>
      </c>
    </row>
    <row r="1212" spans="1:6" x14ac:dyDescent="0.25">
      <c r="A1212" s="58" t="s">
        <v>104</v>
      </c>
      <c r="B1212" s="58" t="s">
        <v>213</v>
      </c>
      <c r="C1212" s="58">
        <v>1</v>
      </c>
      <c r="D1212" s="58">
        <v>0</v>
      </c>
      <c r="E1212" s="58">
        <v>0</v>
      </c>
      <c r="F1212" s="58">
        <v>1057</v>
      </c>
    </row>
    <row r="1213" spans="1:6" x14ac:dyDescent="0.25">
      <c r="A1213" s="58" t="s">
        <v>104</v>
      </c>
      <c r="B1213" s="58" t="s">
        <v>213</v>
      </c>
      <c r="C1213" s="58">
        <v>1</v>
      </c>
      <c r="D1213" s="58">
        <v>0</v>
      </c>
      <c r="E1213" s="58">
        <v>1</v>
      </c>
      <c r="F1213" s="58">
        <v>32</v>
      </c>
    </row>
    <row r="1214" spans="1:6" x14ac:dyDescent="0.25">
      <c r="A1214" s="58" t="s">
        <v>104</v>
      </c>
      <c r="B1214" s="58" t="s">
        <v>213</v>
      </c>
      <c r="C1214" s="58">
        <v>1</v>
      </c>
      <c r="D1214" s="58">
        <v>1</v>
      </c>
      <c r="E1214" s="58">
        <v>0</v>
      </c>
      <c r="F1214" s="58">
        <v>659</v>
      </c>
    </row>
    <row r="1215" spans="1:6" x14ac:dyDescent="0.25">
      <c r="A1215" s="58" t="s">
        <v>104</v>
      </c>
      <c r="B1215" s="58" t="s">
        <v>213</v>
      </c>
      <c r="C1215" s="58">
        <v>1</v>
      </c>
      <c r="D1215" s="58">
        <v>1</v>
      </c>
      <c r="E1215" s="58">
        <v>1</v>
      </c>
      <c r="F1215" s="58">
        <v>14</v>
      </c>
    </row>
    <row r="1216" spans="1:6" x14ac:dyDescent="0.25">
      <c r="A1216" s="58" t="s">
        <v>104</v>
      </c>
      <c r="B1216" s="58" t="s">
        <v>245</v>
      </c>
      <c r="C1216" s="58">
        <v>0</v>
      </c>
      <c r="D1216" s="58">
        <v>0</v>
      </c>
      <c r="E1216" s="58">
        <v>0</v>
      </c>
      <c r="F1216" s="58">
        <v>2170</v>
      </c>
    </row>
    <row r="1217" spans="1:6" x14ac:dyDescent="0.25">
      <c r="A1217" s="58" t="s">
        <v>104</v>
      </c>
      <c r="B1217" s="58" t="s">
        <v>245</v>
      </c>
      <c r="C1217" s="58">
        <v>0</v>
      </c>
      <c r="D1217" s="58">
        <v>0</v>
      </c>
      <c r="E1217" s="58">
        <v>1</v>
      </c>
      <c r="F1217" s="58">
        <v>550</v>
      </c>
    </row>
    <row r="1218" spans="1:6" x14ac:dyDescent="0.25">
      <c r="A1218" s="58" t="s">
        <v>104</v>
      </c>
      <c r="B1218" s="58" t="s">
        <v>245</v>
      </c>
      <c r="C1218" s="58">
        <v>0</v>
      </c>
      <c r="D1218" s="58">
        <v>1</v>
      </c>
      <c r="E1218" s="58">
        <v>0</v>
      </c>
      <c r="F1218" s="58">
        <v>543</v>
      </c>
    </row>
    <row r="1219" spans="1:6" x14ac:dyDescent="0.25">
      <c r="A1219" s="58" t="s">
        <v>104</v>
      </c>
      <c r="B1219" s="58" t="s">
        <v>245</v>
      </c>
      <c r="C1219" s="58">
        <v>0</v>
      </c>
      <c r="D1219" s="58">
        <v>1</v>
      </c>
      <c r="E1219" s="58">
        <v>1</v>
      </c>
      <c r="F1219" s="58">
        <v>121</v>
      </c>
    </row>
    <row r="1220" spans="1:6" x14ac:dyDescent="0.25">
      <c r="A1220" s="58" t="s">
        <v>104</v>
      </c>
      <c r="B1220" s="58" t="s">
        <v>245</v>
      </c>
      <c r="C1220" s="58">
        <v>1</v>
      </c>
      <c r="D1220" s="58">
        <v>0</v>
      </c>
      <c r="E1220" s="58">
        <v>0</v>
      </c>
      <c r="F1220" s="58">
        <v>664</v>
      </c>
    </row>
    <row r="1221" spans="1:6" x14ac:dyDescent="0.25">
      <c r="A1221" s="58" t="s">
        <v>104</v>
      </c>
      <c r="B1221" s="58" t="s">
        <v>245</v>
      </c>
      <c r="C1221" s="58">
        <v>1</v>
      </c>
      <c r="D1221" s="58">
        <v>0</v>
      </c>
      <c r="E1221" s="58">
        <v>1</v>
      </c>
      <c r="F1221" s="58">
        <v>36</v>
      </c>
    </row>
    <row r="1222" spans="1:6" x14ac:dyDescent="0.25">
      <c r="A1222" s="58" t="s">
        <v>104</v>
      </c>
      <c r="B1222" s="58" t="s">
        <v>245</v>
      </c>
      <c r="C1222" s="58">
        <v>1</v>
      </c>
      <c r="D1222" s="58">
        <v>1</v>
      </c>
      <c r="E1222" s="58">
        <v>0</v>
      </c>
      <c r="F1222" s="58">
        <v>386</v>
      </c>
    </row>
    <row r="1223" spans="1:6" x14ac:dyDescent="0.25">
      <c r="A1223" s="58" t="s">
        <v>104</v>
      </c>
      <c r="B1223" s="58" t="s">
        <v>245</v>
      </c>
      <c r="C1223" s="58">
        <v>1</v>
      </c>
      <c r="D1223" s="58">
        <v>1</v>
      </c>
      <c r="E1223" s="58">
        <v>1</v>
      </c>
      <c r="F1223" s="58">
        <v>13</v>
      </c>
    </row>
    <row r="1224" spans="1:6" x14ac:dyDescent="0.25">
      <c r="A1224" s="58" t="s">
        <v>104</v>
      </c>
      <c r="B1224" s="58" t="s">
        <v>185</v>
      </c>
      <c r="C1224" s="58">
        <v>0</v>
      </c>
      <c r="D1224" s="58">
        <v>0</v>
      </c>
      <c r="E1224" s="58">
        <v>0</v>
      </c>
      <c r="F1224" s="58">
        <v>5134</v>
      </c>
    </row>
    <row r="1225" spans="1:6" x14ac:dyDescent="0.25">
      <c r="A1225" s="58" t="s">
        <v>104</v>
      </c>
      <c r="B1225" s="58" t="s">
        <v>185</v>
      </c>
      <c r="C1225" s="58">
        <v>0</v>
      </c>
      <c r="D1225" s="58">
        <v>0</v>
      </c>
      <c r="E1225" s="58">
        <v>1</v>
      </c>
      <c r="F1225" s="58">
        <v>1308</v>
      </c>
    </row>
    <row r="1226" spans="1:6" x14ac:dyDescent="0.25">
      <c r="A1226" s="58" t="s">
        <v>104</v>
      </c>
      <c r="B1226" s="58" t="s">
        <v>185</v>
      </c>
      <c r="C1226" s="58">
        <v>0</v>
      </c>
      <c r="D1226" s="58">
        <v>1</v>
      </c>
      <c r="E1226" s="58">
        <v>0</v>
      </c>
      <c r="F1226" s="58">
        <v>1311</v>
      </c>
    </row>
    <row r="1227" spans="1:6" x14ac:dyDescent="0.25">
      <c r="A1227" s="58" t="s">
        <v>104</v>
      </c>
      <c r="B1227" s="58" t="s">
        <v>185</v>
      </c>
      <c r="C1227" s="58">
        <v>0</v>
      </c>
      <c r="D1227" s="58">
        <v>1</v>
      </c>
      <c r="E1227" s="58">
        <v>1</v>
      </c>
      <c r="F1227" s="58">
        <v>381</v>
      </c>
    </row>
    <row r="1228" spans="1:6" x14ac:dyDescent="0.25">
      <c r="A1228" s="58" t="s">
        <v>104</v>
      </c>
      <c r="B1228" s="58" t="s">
        <v>185</v>
      </c>
      <c r="C1228" s="58">
        <v>1</v>
      </c>
      <c r="D1228" s="58">
        <v>0</v>
      </c>
      <c r="E1228" s="58">
        <v>0</v>
      </c>
      <c r="F1228" s="58">
        <v>1425</v>
      </c>
    </row>
    <row r="1229" spans="1:6" x14ac:dyDescent="0.25">
      <c r="A1229" s="58" t="s">
        <v>104</v>
      </c>
      <c r="B1229" s="58" t="s">
        <v>185</v>
      </c>
      <c r="C1229" s="58">
        <v>1</v>
      </c>
      <c r="D1229" s="58">
        <v>0</v>
      </c>
      <c r="E1229" s="58">
        <v>1</v>
      </c>
      <c r="F1229" s="58">
        <v>54</v>
      </c>
    </row>
    <row r="1230" spans="1:6" x14ac:dyDescent="0.25">
      <c r="A1230" s="58" t="s">
        <v>104</v>
      </c>
      <c r="B1230" s="58" t="s">
        <v>185</v>
      </c>
      <c r="C1230" s="58">
        <v>1</v>
      </c>
      <c r="D1230" s="58">
        <v>1</v>
      </c>
      <c r="E1230" s="58">
        <v>0</v>
      </c>
      <c r="F1230" s="58">
        <v>856</v>
      </c>
    </row>
    <row r="1231" spans="1:6" x14ac:dyDescent="0.25">
      <c r="A1231" s="58" t="s">
        <v>104</v>
      </c>
      <c r="B1231" s="58" t="s">
        <v>185</v>
      </c>
      <c r="C1231" s="58">
        <v>1</v>
      </c>
      <c r="D1231" s="58">
        <v>1</v>
      </c>
      <c r="E1231" s="58">
        <v>1</v>
      </c>
      <c r="F1231" s="58">
        <v>33</v>
      </c>
    </row>
    <row r="1232" spans="1:6" x14ac:dyDescent="0.25">
      <c r="A1232" s="58" t="s">
        <v>104</v>
      </c>
      <c r="B1232" s="58" t="s">
        <v>173</v>
      </c>
      <c r="C1232" s="58">
        <v>0</v>
      </c>
      <c r="D1232" s="58">
        <v>0</v>
      </c>
      <c r="E1232" s="58">
        <v>0</v>
      </c>
      <c r="F1232" s="58">
        <v>3462</v>
      </c>
    </row>
    <row r="1233" spans="1:6" x14ac:dyDescent="0.25">
      <c r="A1233" s="58" t="s">
        <v>104</v>
      </c>
      <c r="B1233" s="58" t="s">
        <v>173</v>
      </c>
      <c r="C1233" s="58">
        <v>0</v>
      </c>
      <c r="D1233" s="58">
        <v>0</v>
      </c>
      <c r="E1233" s="58">
        <v>1</v>
      </c>
      <c r="F1233" s="58">
        <v>869</v>
      </c>
    </row>
    <row r="1234" spans="1:6" x14ac:dyDescent="0.25">
      <c r="A1234" s="58" t="s">
        <v>104</v>
      </c>
      <c r="B1234" s="58" t="s">
        <v>173</v>
      </c>
      <c r="C1234" s="58">
        <v>0</v>
      </c>
      <c r="D1234" s="58">
        <v>1</v>
      </c>
      <c r="E1234" s="58">
        <v>0</v>
      </c>
      <c r="F1234" s="58">
        <v>843</v>
      </c>
    </row>
    <row r="1235" spans="1:6" x14ac:dyDescent="0.25">
      <c r="A1235" s="58" t="s">
        <v>104</v>
      </c>
      <c r="B1235" s="58" t="s">
        <v>173</v>
      </c>
      <c r="C1235" s="58">
        <v>0</v>
      </c>
      <c r="D1235" s="58">
        <v>1</v>
      </c>
      <c r="E1235" s="58">
        <v>1</v>
      </c>
      <c r="F1235" s="58">
        <v>242</v>
      </c>
    </row>
    <row r="1236" spans="1:6" x14ac:dyDescent="0.25">
      <c r="A1236" s="58" t="s">
        <v>104</v>
      </c>
      <c r="B1236" s="58" t="s">
        <v>173</v>
      </c>
      <c r="C1236" s="58">
        <v>1</v>
      </c>
      <c r="D1236" s="58">
        <v>0</v>
      </c>
      <c r="E1236" s="58">
        <v>0</v>
      </c>
      <c r="F1236" s="58">
        <v>1341</v>
      </c>
    </row>
    <row r="1237" spans="1:6" x14ac:dyDescent="0.25">
      <c r="A1237" s="58" t="s">
        <v>104</v>
      </c>
      <c r="B1237" s="58" t="s">
        <v>173</v>
      </c>
      <c r="C1237" s="58">
        <v>1</v>
      </c>
      <c r="D1237" s="58">
        <v>0</v>
      </c>
      <c r="E1237" s="58">
        <v>1</v>
      </c>
      <c r="F1237" s="58">
        <v>37</v>
      </c>
    </row>
    <row r="1238" spans="1:6" x14ac:dyDescent="0.25">
      <c r="A1238" s="58" t="s">
        <v>104</v>
      </c>
      <c r="B1238" s="58" t="s">
        <v>173</v>
      </c>
      <c r="C1238" s="58">
        <v>1</v>
      </c>
      <c r="D1238" s="58">
        <v>1</v>
      </c>
      <c r="E1238" s="58">
        <v>0</v>
      </c>
      <c r="F1238" s="58">
        <v>637</v>
      </c>
    </row>
    <row r="1239" spans="1:6" x14ac:dyDescent="0.25">
      <c r="A1239" s="58" t="s">
        <v>104</v>
      </c>
      <c r="B1239" s="58" t="s">
        <v>173</v>
      </c>
      <c r="C1239" s="58">
        <v>1</v>
      </c>
      <c r="D1239" s="58">
        <v>1</v>
      </c>
      <c r="E1239" s="58">
        <v>1</v>
      </c>
      <c r="F1239" s="58">
        <v>19</v>
      </c>
    </row>
    <row r="1240" spans="1:6" x14ac:dyDescent="0.25">
      <c r="A1240" s="58" t="s">
        <v>104</v>
      </c>
      <c r="B1240" s="58" t="s">
        <v>174</v>
      </c>
      <c r="C1240" s="58">
        <v>0</v>
      </c>
      <c r="D1240" s="58">
        <v>0</v>
      </c>
      <c r="E1240" s="58">
        <v>0</v>
      </c>
      <c r="F1240" s="58">
        <v>4741</v>
      </c>
    </row>
    <row r="1241" spans="1:6" x14ac:dyDescent="0.25">
      <c r="A1241" s="58" t="s">
        <v>104</v>
      </c>
      <c r="B1241" s="58" t="s">
        <v>174</v>
      </c>
      <c r="C1241" s="58">
        <v>0</v>
      </c>
      <c r="D1241" s="58">
        <v>0</v>
      </c>
      <c r="E1241" s="58">
        <v>1</v>
      </c>
      <c r="F1241" s="58">
        <v>1277</v>
      </c>
    </row>
    <row r="1242" spans="1:6" x14ac:dyDescent="0.25">
      <c r="A1242" s="58" t="s">
        <v>104</v>
      </c>
      <c r="B1242" s="58" t="s">
        <v>174</v>
      </c>
      <c r="C1242" s="58">
        <v>0</v>
      </c>
      <c r="D1242" s="58">
        <v>1</v>
      </c>
      <c r="E1242" s="58">
        <v>0</v>
      </c>
      <c r="F1242" s="58">
        <v>1310</v>
      </c>
    </row>
    <row r="1243" spans="1:6" x14ac:dyDescent="0.25">
      <c r="A1243" s="58" t="s">
        <v>104</v>
      </c>
      <c r="B1243" s="58" t="s">
        <v>174</v>
      </c>
      <c r="C1243" s="58">
        <v>0</v>
      </c>
      <c r="D1243" s="58">
        <v>1</v>
      </c>
      <c r="E1243" s="58">
        <v>1</v>
      </c>
      <c r="F1243" s="58">
        <v>349</v>
      </c>
    </row>
    <row r="1244" spans="1:6" x14ac:dyDescent="0.25">
      <c r="A1244" s="58" t="s">
        <v>104</v>
      </c>
      <c r="B1244" s="58" t="s">
        <v>174</v>
      </c>
      <c r="C1244" s="58">
        <v>1</v>
      </c>
      <c r="D1244" s="58">
        <v>0</v>
      </c>
      <c r="E1244" s="58">
        <v>0</v>
      </c>
      <c r="F1244" s="58">
        <v>1850</v>
      </c>
    </row>
    <row r="1245" spans="1:6" x14ac:dyDescent="0.25">
      <c r="A1245" s="58" t="s">
        <v>104</v>
      </c>
      <c r="B1245" s="58" t="s">
        <v>174</v>
      </c>
      <c r="C1245" s="58">
        <v>1</v>
      </c>
      <c r="D1245" s="58">
        <v>0</v>
      </c>
      <c r="E1245" s="58">
        <v>1</v>
      </c>
      <c r="F1245" s="58">
        <v>41</v>
      </c>
    </row>
    <row r="1246" spans="1:6" x14ac:dyDescent="0.25">
      <c r="A1246" s="58" t="s">
        <v>104</v>
      </c>
      <c r="B1246" s="58" t="s">
        <v>174</v>
      </c>
      <c r="C1246" s="58">
        <v>1</v>
      </c>
      <c r="D1246" s="58">
        <v>1</v>
      </c>
      <c r="E1246" s="58">
        <v>0</v>
      </c>
      <c r="F1246" s="58">
        <v>1215</v>
      </c>
    </row>
    <row r="1247" spans="1:6" x14ac:dyDescent="0.25">
      <c r="A1247" s="58" t="s">
        <v>104</v>
      </c>
      <c r="B1247" s="58" t="s">
        <v>174</v>
      </c>
      <c r="C1247" s="58">
        <v>1</v>
      </c>
      <c r="D1247" s="58">
        <v>1</v>
      </c>
      <c r="E1247" s="58">
        <v>1</v>
      </c>
      <c r="F1247" s="58">
        <v>41</v>
      </c>
    </row>
    <row r="1248" spans="1:6" x14ac:dyDescent="0.25">
      <c r="A1248" s="58" t="s">
        <v>104</v>
      </c>
      <c r="B1248" s="58" t="s">
        <v>181</v>
      </c>
      <c r="C1248" s="58">
        <v>0</v>
      </c>
      <c r="D1248" s="58">
        <v>0</v>
      </c>
      <c r="E1248" s="58">
        <v>0</v>
      </c>
      <c r="F1248" s="58">
        <v>1021</v>
      </c>
    </row>
    <row r="1249" spans="1:6" x14ac:dyDescent="0.25">
      <c r="A1249" s="58" t="s">
        <v>104</v>
      </c>
      <c r="B1249" s="58" t="s">
        <v>181</v>
      </c>
      <c r="C1249" s="58">
        <v>0</v>
      </c>
      <c r="D1249" s="58">
        <v>0</v>
      </c>
      <c r="E1249" s="58">
        <v>1</v>
      </c>
      <c r="F1249" s="58">
        <v>228</v>
      </c>
    </row>
    <row r="1250" spans="1:6" x14ac:dyDescent="0.25">
      <c r="A1250" s="58" t="s">
        <v>104</v>
      </c>
      <c r="B1250" s="58" t="s">
        <v>181</v>
      </c>
      <c r="C1250" s="58">
        <v>0</v>
      </c>
      <c r="D1250" s="58">
        <v>1</v>
      </c>
      <c r="E1250" s="58">
        <v>0</v>
      </c>
      <c r="F1250" s="58">
        <v>326</v>
      </c>
    </row>
    <row r="1251" spans="1:6" x14ac:dyDescent="0.25">
      <c r="A1251" s="58" t="s">
        <v>104</v>
      </c>
      <c r="B1251" s="58" t="s">
        <v>181</v>
      </c>
      <c r="C1251" s="58">
        <v>0</v>
      </c>
      <c r="D1251" s="58">
        <v>1</v>
      </c>
      <c r="E1251" s="58">
        <v>1</v>
      </c>
      <c r="F1251" s="58">
        <v>86</v>
      </c>
    </row>
    <row r="1252" spans="1:6" x14ac:dyDescent="0.25">
      <c r="A1252" s="58" t="s">
        <v>104</v>
      </c>
      <c r="B1252" s="58" t="s">
        <v>181</v>
      </c>
      <c r="C1252" s="58">
        <v>1</v>
      </c>
      <c r="D1252" s="58">
        <v>0</v>
      </c>
      <c r="E1252" s="58">
        <v>0</v>
      </c>
      <c r="F1252" s="58">
        <v>332</v>
      </c>
    </row>
    <row r="1253" spans="1:6" x14ac:dyDescent="0.25">
      <c r="A1253" s="58" t="s">
        <v>104</v>
      </c>
      <c r="B1253" s="58" t="s">
        <v>181</v>
      </c>
      <c r="C1253" s="58">
        <v>1</v>
      </c>
      <c r="D1253" s="58">
        <v>0</v>
      </c>
      <c r="E1253" s="58">
        <v>1</v>
      </c>
      <c r="F1253" s="58">
        <v>8</v>
      </c>
    </row>
    <row r="1254" spans="1:6" x14ac:dyDescent="0.25">
      <c r="A1254" s="58" t="s">
        <v>104</v>
      </c>
      <c r="B1254" s="58" t="s">
        <v>181</v>
      </c>
      <c r="C1254" s="58">
        <v>1</v>
      </c>
      <c r="D1254" s="58">
        <v>1</v>
      </c>
      <c r="E1254" s="58">
        <v>0</v>
      </c>
      <c r="F1254" s="58">
        <v>401</v>
      </c>
    </row>
    <row r="1255" spans="1:6" x14ac:dyDescent="0.25">
      <c r="A1255" s="58" t="s">
        <v>104</v>
      </c>
      <c r="B1255" s="58" t="s">
        <v>181</v>
      </c>
      <c r="C1255" s="58">
        <v>1</v>
      </c>
      <c r="D1255" s="58">
        <v>1</v>
      </c>
      <c r="E1255" s="58">
        <v>1</v>
      </c>
      <c r="F1255" s="58">
        <v>9</v>
      </c>
    </row>
    <row r="1256" spans="1:6" x14ac:dyDescent="0.25">
      <c r="A1256" s="58" t="s">
        <v>104</v>
      </c>
      <c r="B1256" s="58" t="s">
        <v>215</v>
      </c>
      <c r="C1256" s="58">
        <v>0</v>
      </c>
      <c r="D1256" s="58">
        <v>0</v>
      </c>
      <c r="E1256" s="58">
        <v>0</v>
      </c>
      <c r="F1256" s="58">
        <v>1702</v>
      </c>
    </row>
    <row r="1257" spans="1:6" x14ac:dyDescent="0.25">
      <c r="A1257" s="58" t="s">
        <v>104</v>
      </c>
      <c r="B1257" s="58" t="s">
        <v>215</v>
      </c>
      <c r="C1257" s="58">
        <v>0</v>
      </c>
      <c r="D1257" s="58">
        <v>0</v>
      </c>
      <c r="E1257" s="58">
        <v>1</v>
      </c>
      <c r="F1257" s="58">
        <v>329</v>
      </c>
    </row>
    <row r="1258" spans="1:6" x14ac:dyDescent="0.25">
      <c r="A1258" s="58" t="s">
        <v>104</v>
      </c>
      <c r="B1258" s="58" t="s">
        <v>215</v>
      </c>
      <c r="C1258" s="58">
        <v>0</v>
      </c>
      <c r="D1258" s="58">
        <v>1</v>
      </c>
      <c r="E1258" s="58">
        <v>0</v>
      </c>
      <c r="F1258" s="58">
        <v>344</v>
      </c>
    </row>
    <row r="1259" spans="1:6" x14ac:dyDescent="0.25">
      <c r="A1259" s="58" t="s">
        <v>104</v>
      </c>
      <c r="B1259" s="58" t="s">
        <v>215</v>
      </c>
      <c r="C1259" s="58">
        <v>0</v>
      </c>
      <c r="D1259" s="58">
        <v>1</v>
      </c>
      <c r="E1259" s="58">
        <v>1</v>
      </c>
      <c r="F1259" s="58">
        <v>128</v>
      </c>
    </row>
    <row r="1260" spans="1:6" x14ac:dyDescent="0.25">
      <c r="A1260" s="58" t="s">
        <v>104</v>
      </c>
      <c r="B1260" s="58" t="s">
        <v>215</v>
      </c>
      <c r="C1260" s="58">
        <v>1</v>
      </c>
      <c r="D1260" s="58">
        <v>0</v>
      </c>
      <c r="E1260" s="58">
        <v>0</v>
      </c>
      <c r="F1260" s="58">
        <v>587</v>
      </c>
    </row>
    <row r="1261" spans="1:6" x14ac:dyDescent="0.25">
      <c r="A1261" s="58" t="s">
        <v>104</v>
      </c>
      <c r="B1261" s="58" t="s">
        <v>215</v>
      </c>
      <c r="C1261" s="58">
        <v>1</v>
      </c>
      <c r="D1261" s="58">
        <v>0</v>
      </c>
      <c r="E1261" s="58">
        <v>1</v>
      </c>
      <c r="F1261" s="58">
        <v>14</v>
      </c>
    </row>
    <row r="1262" spans="1:6" x14ac:dyDescent="0.25">
      <c r="A1262" s="58" t="s">
        <v>104</v>
      </c>
      <c r="B1262" s="58" t="s">
        <v>215</v>
      </c>
      <c r="C1262" s="58">
        <v>1</v>
      </c>
      <c r="D1262" s="58">
        <v>1</v>
      </c>
      <c r="E1262" s="58">
        <v>0</v>
      </c>
      <c r="F1262" s="58">
        <v>298</v>
      </c>
    </row>
    <row r="1263" spans="1:6" x14ac:dyDescent="0.25">
      <c r="A1263" s="58" t="s">
        <v>104</v>
      </c>
      <c r="B1263" s="58" t="s">
        <v>215</v>
      </c>
      <c r="C1263" s="58">
        <v>1</v>
      </c>
      <c r="D1263" s="58">
        <v>1</v>
      </c>
      <c r="E1263" s="58">
        <v>1</v>
      </c>
      <c r="F1263" s="58">
        <v>5</v>
      </c>
    </row>
    <row r="1264" spans="1:6" x14ac:dyDescent="0.25">
      <c r="A1264" s="58" t="s">
        <v>104</v>
      </c>
      <c r="B1264" s="58" t="s">
        <v>221</v>
      </c>
      <c r="C1264" s="58">
        <v>0</v>
      </c>
      <c r="D1264" s="58">
        <v>0</v>
      </c>
      <c r="E1264" s="58">
        <v>0</v>
      </c>
      <c r="F1264" s="58">
        <v>2544</v>
      </c>
    </row>
    <row r="1265" spans="1:6" x14ac:dyDescent="0.25">
      <c r="A1265" s="58" t="s">
        <v>104</v>
      </c>
      <c r="B1265" s="58" t="s">
        <v>221</v>
      </c>
      <c r="C1265" s="58">
        <v>0</v>
      </c>
      <c r="D1265" s="58">
        <v>0</v>
      </c>
      <c r="E1265" s="58">
        <v>1</v>
      </c>
      <c r="F1265" s="58">
        <v>550</v>
      </c>
    </row>
    <row r="1266" spans="1:6" x14ac:dyDescent="0.25">
      <c r="A1266" s="58" t="s">
        <v>104</v>
      </c>
      <c r="B1266" s="58" t="s">
        <v>221</v>
      </c>
      <c r="C1266" s="58">
        <v>0</v>
      </c>
      <c r="D1266" s="58">
        <v>1</v>
      </c>
      <c r="E1266" s="58">
        <v>0</v>
      </c>
      <c r="F1266" s="58">
        <v>670</v>
      </c>
    </row>
    <row r="1267" spans="1:6" x14ac:dyDescent="0.25">
      <c r="A1267" s="58" t="s">
        <v>104</v>
      </c>
      <c r="B1267" s="58" t="s">
        <v>221</v>
      </c>
      <c r="C1267" s="58">
        <v>0</v>
      </c>
      <c r="D1267" s="58">
        <v>1</v>
      </c>
      <c r="E1267" s="58">
        <v>1</v>
      </c>
      <c r="F1267" s="58">
        <v>158</v>
      </c>
    </row>
    <row r="1268" spans="1:6" x14ac:dyDescent="0.25">
      <c r="A1268" s="58" t="s">
        <v>104</v>
      </c>
      <c r="B1268" s="58" t="s">
        <v>221</v>
      </c>
      <c r="C1268" s="58">
        <v>1</v>
      </c>
      <c r="D1268" s="58">
        <v>0</v>
      </c>
      <c r="E1268" s="58">
        <v>0</v>
      </c>
      <c r="F1268" s="58">
        <v>691</v>
      </c>
    </row>
    <row r="1269" spans="1:6" x14ac:dyDescent="0.25">
      <c r="A1269" s="58" t="s">
        <v>104</v>
      </c>
      <c r="B1269" s="58" t="s">
        <v>221</v>
      </c>
      <c r="C1269" s="58">
        <v>1</v>
      </c>
      <c r="D1269" s="58">
        <v>0</v>
      </c>
      <c r="E1269" s="58">
        <v>1</v>
      </c>
      <c r="F1269" s="58">
        <v>18</v>
      </c>
    </row>
    <row r="1270" spans="1:6" x14ac:dyDescent="0.25">
      <c r="A1270" s="58" t="s">
        <v>104</v>
      </c>
      <c r="B1270" s="58" t="s">
        <v>221</v>
      </c>
      <c r="C1270" s="58">
        <v>1</v>
      </c>
      <c r="D1270" s="58">
        <v>1</v>
      </c>
      <c r="E1270" s="58">
        <v>0</v>
      </c>
      <c r="F1270" s="58">
        <v>465</v>
      </c>
    </row>
    <row r="1271" spans="1:6" x14ac:dyDescent="0.25">
      <c r="A1271" s="58" t="s">
        <v>104</v>
      </c>
      <c r="B1271" s="58" t="s">
        <v>221</v>
      </c>
      <c r="C1271" s="58">
        <v>1</v>
      </c>
      <c r="D1271" s="58">
        <v>1</v>
      </c>
      <c r="E1271" s="58">
        <v>1</v>
      </c>
      <c r="F1271" s="58">
        <v>14</v>
      </c>
    </row>
    <row r="1272" spans="1:6" x14ac:dyDescent="0.25">
      <c r="A1272" s="58" t="s">
        <v>104</v>
      </c>
      <c r="B1272" s="58" t="s">
        <v>183</v>
      </c>
      <c r="C1272" s="58">
        <v>0</v>
      </c>
      <c r="D1272" s="58">
        <v>0</v>
      </c>
      <c r="E1272" s="58">
        <v>0</v>
      </c>
      <c r="F1272" s="58">
        <v>1449</v>
      </c>
    </row>
    <row r="1273" spans="1:6" x14ac:dyDescent="0.25">
      <c r="A1273" s="58" t="s">
        <v>104</v>
      </c>
      <c r="B1273" s="58" t="s">
        <v>183</v>
      </c>
      <c r="C1273" s="58">
        <v>0</v>
      </c>
      <c r="D1273" s="58">
        <v>0</v>
      </c>
      <c r="E1273" s="58">
        <v>1</v>
      </c>
      <c r="F1273" s="58">
        <v>442</v>
      </c>
    </row>
    <row r="1274" spans="1:6" x14ac:dyDescent="0.25">
      <c r="A1274" s="58" t="s">
        <v>104</v>
      </c>
      <c r="B1274" s="58" t="s">
        <v>183</v>
      </c>
      <c r="C1274" s="58">
        <v>0</v>
      </c>
      <c r="D1274" s="58">
        <v>1</v>
      </c>
      <c r="E1274" s="58">
        <v>0</v>
      </c>
      <c r="F1274" s="58">
        <v>395</v>
      </c>
    </row>
    <row r="1275" spans="1:6" x14ac:dyDescent="0.25">
      <c r="A1275" s="58" t="s">
        <v>104</v>
      </c>
      <c r="B1275" s="58" t="s">
        <v>183</v>
      </c>
      <c r="C1275" s="58">
        <v>0</v>
      </c>
      <c r="D1275" s="58">
        <v>1</v>
      </c>
      <c r="E1275" s="58">
        <v>1</v>
      </c>
      <c r="F1275" s="58">
        <v>123</v>
      </c>
    </row>
    <row r="1276" spans="1:6" x14ac:dyDescent="0.25">
      <c r="A1276" s="58" t="s">
        <v>104</v>
      </c>
      <c r="B1276" s="58" t="s">
        <v>183</v>
      </c>
      <c r="C1276" s="58">
        <v>1</v>
      </c>
      <c r="D1276" s="58">
        <v>0</v>
      </c>
      <c r="E1276" s="58">
        <v>0</v>
      </c>
      <c r="F1276" s="58">
        <v>521</v>
      </c>
    </row>
    <row r="1277" spans="1:6" x14ac:dyDescent="0.25">
      <c r="A1277" s="58" t="s">
        <v>104</v>
      </c>
      <c r="B1277" s="58" t="s">
        <v>183</v>
      </c>
      <c r="C1277" s="58">
        <v>1</v>
      </c>
      <c r="D1277" s="58">
        <v>0</v>
      </c>
      <c r="E1277" s="58">
        <v>1</v>
      </c>
      <c r="F1277" s="58">
        <v>15</v>
      </c>
    </row>
    <row r="1278" spans="1:6" x14ac:dyDescent="0.25">
      <c r="A1278" s="58" t="s">
        <v>104</v>
      </c>
      <c r="B1278" s="58" t="s">
        <v>183</v>
      </c>
      <c r="C1278" s="58">
        <v>1</v>
      </c>
      <c r="D1278" s="58">
        <v>1</v>
      </c>
      <c r="E1278" s="58">
        <v>0</v>
      </c>
      <c r="F1278" s="58">
        <v>249</v>
      </c>
    </row>
    <row r="1279" spans="1:6" x14ac:dyDescent="0.25">
      <c r="A1279" s="58" t="s">
        <v>104</v>
      </c>
      <c r="B1279" s="58" t="s">
        <v>183</v>
      </c>
      <c r="C1279" s="58">
        <v>1</v>
      </c>
      <c r="D1279" s="58">
        <v>1</v>
      </c>
      <c r="E1279" s="58">
        <v>1</v>
      </c>
      <c r="F1279" s="58">
        <v>8</v>
      </c>
    </row>
    <row r="1280" spans="1:6" x14ac:dyDescent="0.25">
      <c r="A1280" s="58" t="s">
        <v>104</v>
      </c>
      <c r="B1280" s="58" t="s">
        <v>179</v>
      </c>
      <c r="C1280" s="58">
        <v>0</v>
      </c>
      <c r="D1280" s="58">
        <v>0</v>
      </c>
      <c r="E1280" s="58">
        <v>0</v>
      </c>
      <c r="F1280" s="58">
        <v>1592</v>
      </c>
    </row>
    <row r="1281" spans="1:6" x14ac:dyDescent="0.25">
      <c r="A1281" s="58" t="s">
        <v>104</v>
      </c>
      <c r="B1281" s="58" t="s">
        <v>179</v>
      </c>
      <c r="C1281" s="58">
        <v>0</v>
      </c>
      <c r="D1281" s="58">
        <v>0</v>
      </c>
      <c r="E1281" s="58">
        <v>1</v>
      </c>
      <c r="F1281" s="58">
        <v>299</v>
      </c>
    </row>
    <row r="1282" spans="1:6" x14ac:dyDescent="0.25">
      <c r="A1282" s="58" t="s">
        <v>104</v>
      </c>
      <c r="B1282" s="58" t="s">
        <v>179</v>
      </c>
      <c r="C1282" s="58">
        <v>0</v>
      </c>
      <c r="D1282" s="58">
        <v>1</v>
      </c>
      <c r="E1282" s="58">
        <v>0</v>
      </c>
      <c r="F1282" s="58">
        <v>362</v>
      </c>
    </row>
    <row r="1283" spans="1:6" x14ac:dyDescent="0.25">
      <c r="A1283" s="58" t="s">
        <v>104</v>
      </c>
      <c r="B1283" s="58" t="s">
        <v>179</v>
      </c>
      <c r="C1283" s="58">
        <v>0</v>
      </c>
      <c r="D1283" s="58">
        <v>1</v>
      </c>
      <c r="E1283" s="58">
        <v>1</v>
      </c>
      <c r="F1283" s="58">
        <v>87</v>
      </c>
    </row>
    <row r="1284" spans="1:6" x14ac:dyDescent="0.25">
      <c r="A1284" s="58" t="s">
        <v>104</v>
      </c>
      <c r="B1284" s="58" t="s">
        <v>179</v>
      </c>
      <c r="C1284" s="58">
        <v>1</v>
      </c>
      <c r="D1284" s="58">
        <v>0</v>
      </c>
      <c r="E1284" s="58">
        <v>0</v>
      </c>
      <c r="F1284" s="58">
        <v>784</v>
      </c>
    </row>
    <row r="1285" spans="1:6" x14ac:dyDescent="0.25">
      <c r="A1285" s="58" t="s">
        <v>104</v>
      </c>
      <c r="B1285" s="58" t="s">
        <v>179</v>
      </c>
      <c r="C1285" s="58">
        <v>1</v>
      </c>
      <c r="D1285" s="58">
        <v>0</v>
      </c>
      <c r="E1285" s="58">
        <v>1</v>
      </c>
      <c r="F1285" s="58">
        <v>12</v>
      </c>
    </row>
    <row r="1286" spans="1:6" x14ac:dyDescent="0.25">
      <c r="A1286" s="58" t="s">
        <v>104</v>
      </c>
      <c r="B1286" s="58" t="s">
        <v>179</v>
      </c>
      <c r="C1286" s="58">
        <v>1</v>
      </c>
      <c r="D1286" s="58">
        <v>1</v>
      </c>
      <c r="E1286" s="58">
        <v>0</v>
      </c>
      <c r="F1286" s="58">
        <v>392</v>
      </c>
    </row>
    <row r="1287" spans="1:6" x14ac:dyDescent="0.25">
      <c r="A1287" s="58" t="s">
        <v>104</v>
      </c>
      <c r="B1287" s="58" t="s">
        <v>179</v>
      </c>
      <c r="C1287" s="58">
        <v>1</v>
      </c>
      <c r="D1287" s="58">
        <v>1</v>
      </c>
      <c r="E1287" s="58">
        <v>1</v>
      </c>
      <c r="F1287" s="58">
        <v>12</v>
      </c>
    </row>
    <row r="1288" spans="1:6" x14ac:dyDescent="0.25">
      <c r="A1288" s="58" t="s">
        <v>104</v>
      </c>
      <c r="B1288" s="58" t="s">
        <v>220</v>
      </c>
      <c r="C1288" s="58">
        <v>0</v>
      </c>
      <c r="D1288" s="58">
        <v>0</v>
      </c>
      <c r="E1288" s="58">
        <v>0</v>
      </c>
      <c r="F1288" s="58">
        <v>2101</v>
      </c>
    </row>
    <row r="1289" spans="1:6" x14ac:dyDescent="0.25">
      <c r="A1289" s="58" t="s">
        <v>104</v>
      </c>
      <c r="B1289" s="58" t="s">
        <v>220</v>
      </c>
      <c r="C1289" s="58">
        <v>0</v>
      </c>
      <c r="D1289" s="58">
        <v>0</v>
      </c>
      <c r="E1289" s="58">
        <v>1</v>
      </c>
      <c r="F1289" s="58">
        <v>602</v>
      </c>
    </row>
    <row r="1290" spans="1:6" x14ac:dyDescent="0.25">
      <c r="A1290" s="58" t="s">
        <v>104</v>
      </c>
      <c r="B1290" s="58" t="s">
        <v>220</v>
      </c>
      <c r="C1290" s="58">
        <v>0</v>
      </c>
      <c r="D1290" s="58">
        <v>1</v>
      </c>
      <c r="E1290" s="58">
        <v>0</v>
      </c>
      <c r="F1290" s="58">
        <v>551</v>
      </c>
    </row>
    <row r="1291" spans="1:6" x14ac:dyDescent="0.25">
      <c r="A1291" s="58" t="s">
        <v>104</v>
      </c>
      <c r="B1291" s="58" t="s">
        <v>220</v>
      </c>
      <c r="C1291" s="58">
        <v>0</v>
      </c>
      <c r="D1291" s="58">
        <v>1</v>
      </c>
      <c r="E1291" s="58">
        <v>1</v>
      </c>
      <c r="F1291" s="58">
        <v>176</v>
      </c>
    </row>
    <row r="1292" spans="1:6" x14ac:dyDescent="0.25">
      <c r="A1292" s="58" t="s">
        <v>104</v>
      </c>
      <c r="B1292" s="58" t="s">
        <v>220</v>
      </c>
      <c r="C1292" s="58">
        <v>1</v>
      </c>
      <c r="D1292" s="58">
        <v>0</v>
      </c>
      <c r="E1292" s="58">
        <v>0</v>
      </c>
      <c r="F1292" s="58">
        <v>683</v>
      </c>
    </row>
    <row r="1293" spans="1:6" x14ac:dyDescent="0.25">
      <c r="A1293" s="58" t="s">
        <v>104</v>
      </c>
      <c r="B1293" s="58" t="s">
        <v>220</v>
      </c>
      <c r="C1293" s="58">
        <v>1</v>
      </c>
      <c r="D1293" s="58">
        <v>0</v>
      </c>
      <c r="E1293" s="58">
        <v>1</v>
      </c>
      <c r="F1293" s="58">
        <v>31</v>
      </c>
    </row>
    <row r="1294" spans="1:6" x14ac:dyDescent="0.25">
      <c r="A1294" s="58" t="s">
        <v>104</v>
      </c>
      <c r="B1294" s="58" t="s">
        <v>220</v>
      </c>
      <c r="C1294" s="58">
        <v>1</v>
      </c>
      <c r="D1294" s="58">
        <v>1</v>
      </c>
      <c r="E1294" s="58">
        <v>0</v>
      </c>
      <c r="F1294" s="58">
        <v>458</v>
      </c>
    </row>
    <row r="1295" spans="1:6" x14ac:dyDescent="0.25">
      <c r="A1295" s="58" t="s">
        <v>104</v>
      </c>
      <c r="B1295" s="58" t="s">
        <v>220</v>
      </c>
      <c r="C1295" s="58">
        <v>1</v>
      </c>
      <c r="D1295" s="58">
        <v>1</v>
      </c>
      <c r="E1295" s="58">
        <v>1</v>
      </c>
      <c r="F1295" s="58">
        <v>10</v>
      </c>
    </row>
    <row r="1296" spans="1:6" x14ac:dyDescent="0.25">
      <c r="A1296" s="58" t="s">
        <v>104</v>
      </c>
      <c r="B1296" s="58" t="s">
        <v>184</v>
      </c>
      <c r="C1296" s="58">
        <v>0</v>
      </c>
      <c r="D1296" s="58">
        <v>0</v>
      </c>
      <c r="E1296" s="58">
        <v>0</v>
      </c>
      <c r="F1296" s="58">
        <v>2187</v>
      </c>
    </row>
    <row r="1297" spans="1:6" x14ac:dyDescent="0.25">
      <c r="A1297" s="58" t="s">
        <v>104</v>
      </c>
      <c r="B1297" s="58" t="s">
        <v>184</v>
      </c>
      <c r="C1297" s="58">
        <v>0</v>
      </c>
      <c r="D1297" s="58">
        <v>0</v>
      </c>
      <c r="E1297" s="58">
        <v>1</v>
      </c>
      <c r="F1297" s="58">
        <v>486</v>
      </c>
    </row>
    <row r="1298" spans="1:6" x14ac:dyDescent="0.25">
      <c r="A1298" s="58" t="s">
        <v>104</v>
      </c>
      <c r="B1298" s="58" t="s">
        <v>184</v>
      </c>
      <c r="C1298" s="58">
        <v>0</v>
      </c>
      <c r="D1298" s="58">
        <v>1</v>
      </c>
      <c r="E1298" s="58">
        <v>0</v>
      </c>
      <c r="F1298" s="58">
        <v>529</v>
      </c>
    </row>
    <row r="1299" spans="1:6" x14ac:dyDescent="0.25">
      <c r="A1299" s="58" t="s">
        <v>104</v>
      </c>
      <c r="B1299" s="58" t="s">
        <v>184</v>
      </c>
      <c r="C1299" s="58">
        <v>0</v>
      </c>
      <c r="D1299" s="58">
        <v>1</v>
      </c>
      <c r="E1299" s="58">
        <v>1</v>
      </c>
      <c r="F1299" s="58">
        <v>154</v>
      </c>
    </row>
    <row r="1300" spans="1:6" x14ac:dyDescent="0.25">
      <c r="A1300" s="58" t="s">
        <v>104</v>
      </c>
      <c r="B1300" s="58" t="s">
        <v>184</v>
      </c>
      <c r="C1300" s="58">
        <v>1</v>
      </c>
      <c r="D1300" s="58">
        <v>0</v>
      </c>
      <c r="E1300" s="58">
        <v>0</v>
      </c>
      <c r="F1300" s="58">
        <v>759</v>
      </c>
    </row>
    <row r="1301" spans="1:6" x14ac:dyDescent="0.25">
      <c r="A1301" s="58" t="s">
        <v>104</v>
      </c>
      <c r="B1301" s="58" t="s">
        <v>184</v>
      </c>
      <c r="C1301" s="58">
        <v>1</v>
      </c>
      <c r="D1301" s="58">
        <v>0</v>
      </c>
      <c r="E1301" s="58">
        <v>1</v>
      </c>
      <c r="F1301" s="58">
        <v>25</v>
      </c>
    </row>
    <row r="1302" spans="1:6" x14ac:dyDescent="0.25">
      <c r="A1302" s="58" t="s">
        <v>104</v>
      </c>
      <c r="B1302" s="58" t="s">
        <v>184</v>
      </c>
      <c r="C1302" s="58">
        <v>1</v>
      </c>
      <c r="D1302" s="58">
        <v>1</v>
      </c>
      <c r="E1302" s="58">
        <v>0</v>
      </c>
      <c r="F1302" s="58">
        <v>509</v>
      </c>
    </row>
    <row r="1303" spans="1:6" x14ac:dyDescent="0.25">
      <c r="A1303" s="58" t="s">
        <v>104</v>
      </c>
      <c r="B1303" s="58" t="s">
        <v>184</v>
      </c>
      <c r="C1303" s="58">
        <v>1</v>
      </c>
      <c r="D1303" s="58">
        <v>1</v>
      </c>
      <c r="E1303" s="58">
        <v>1</v>
      </c>
      <c r="F1303" s="58">
        <v>27</v>
      </c>
    </row>
    <row r="1304" spans="1:6" x14ac:dyDescent="0.25">
      <c r="A1304" s="58" t="s">
        <v>104</v>
      </c>
      <c r="B1304" s="58" t="s">
        <v>219</v>
      </c>
      <c r="C1304" s="58">
        <v>0</v>
      </c>
      <c r="D1304" s="58">
        <v>0</v>
      </c>
      <c r="E1304" s="58">
        <v>0</v>
      </c>
      <c r="F1304" s="58">
        <v>3741</v>
      </c>
    </row>
    <row r="1305" spans="1:6" x14ac:dyDescent="0.25">
      <c r="A1305" s="58" t="s">
        <v>104</v>
      </c>
      <c r="B1305" s="58" t="s">
        <v>219</v>
      </c>
      <c r="C1305" s="58">
        <v>0</v>
      </c>
      <c r="D1305" s="58">
        <v>0</v>
      </c>
      <c r="E1305" s="58">
        <v>1</v>
      </c>
      <c r="F1305" s="58">
        <v>814</v>
      </c>
    </row>
    <row r="1306" spans="1:6" x14ac:dyDescent="0.25">
      <c r="A1306" s="58" t="s">
        <v>104</v>
      </c>
      <c r="B1306" s="58" t="s">
        <v>219</v>
      </c>
      <c r="C1306" s="58">
        <v>0</v>
      </c>
      <c r="D1306" s="58">
        <v>1</v>
      </c>
      <c r="E1306" s="58">
        <v>0</v>
      </c>
      <c r="F1306" s="58">
        <v>1007</v>
      </c>
    </row>
    <row r="1307" spans="1:6" x14ac:dyDescent="0.25">
      <c r="A1307" s="58" t="s">
        <v>104</v>
      </c>
      <c r="B1307" s="58" t="s">
        <v>219</v>
      </c>
      <c r="C1307" s="58">
        <v>0</v>
      </c>
      <c r="D1307" s="58">
        <v>1</v>
      </c>
      <c r="E1307" s="58">
        <v>1</v>
      </c>
      <c r="F1307" s="58">
        <v>281</v>
      </c>
    </row>
    <row r="1308" spans="1:6" x14ac:dyDescent="0.25">
      <c r="A1308" s="58" t="s">
        <v>104</v>
      </c>
      <c r="B1308" s="58" t="s">
        <v>219</v>
      </c>
      <c r="C1308" s="58">
        <v>1</v>
      </c>
      <c r="D1308" s="58">
        <v>0</v>
      </c>
      <c r="E1308" s="58">
        <v>0</v>
      </c>
      <c r="F1308" s="58">
        <v>1613</v>
      </c>
    </row>
    <row r="1309" spans="1:6" x14ac:dyDescent="0.25">
      <c r="A1309" s="58" t="s">
        <v>104</v>
      </c>
      <c r="B1309" s="58" t="s">
        <v>219</v>
      </c>
      <c r="C1309" s="58">
        <v>1</v>
      </c>
      <c r="D1309" s="58">
        <v>0</v>
      </c>
      <c r="E1309" s="58">
        <v>1</v>
      </c>
      <c r="F1309" s="58">
        <v>42</v>
      </c>
    </row>
    <row r="1310" spans="1:6" x14ac:dyDescent="0.25">
      <c r="A1310" s="58" t="s">
        <v>104</v>
      </c>
      <c r="B1310" s="58" t="s">
        <v>219</v>
      </c>
      <c r="C1310" s="58">
        <v>1</v>
      </c>
      <c r="D1310" s="58">
        <v>1</v>
      </c>
      <c r="E1310" s="58">
        <v>0</v>
      </c>
      <c r="F1310" s="58">
        <v>836</v>
      </c>
    </row>
    <row r="1311" spans="1:6" x14ac:dyDescent="0.25">
      <c r="A1311" s="58" t="s">
        <v>104</v>
      </c>
      <c r="B1311" s="58" t="s">
        <v>219</v>
      </c>
      <c r="C1311" s="58">
        <v>1</v>
      </c>
      <c r="D1311" s="58">
        <v>1</v>
      </c>
      <c r="E1311" s="58">
        <v>1</v>
      </c>
      <c r="F1311" s="58">
        <v>20</v>
      </c>
    </row>
    <row r="1312" spans="1:6" x14ac:dyDescent="0.25">
      <c r="A1312" s="58" t="s">
        <v>104</v>
      </c>
      <c r="B1312" s="58" t="s">
        <v>216</v>
      </c>
      <c r="C1312" s="58">
        <v>0</v>
      </c>
      <c r="D1312" s="58">
        <v>0</v>
      </c>
      <c r="E1312" s="58">
        <v>0</v>
      </c>
      <c r="F1312" s="58">
        <v>1834</v>
      </c>
    </row>
    <row r="1313" spans="1:6" x14ac:dyDescent="0.25">
      <c r="A1313" s="58" t="s">
        <v>104</v>
      </c>
      <c r="B1313" s="58" t="s">
        <v>216</v>
      </c>
      <c r="C1313" s="58">
        <v>0</v>
      </c>
      <c r="D1313" s="58">
        <v>0</v>
      </c>
      <c r="E1313" s="58">
        <v>1</v>
      </c>
      <c r="F1313" s="58">
        <v>380</v>
      </c>
    </row>
    <row r="1314" spans="1:6" x14ac:dyDescent="0.25">
      <c r="A1314" s="58" t="s">
        <v>104</v>
      </c>
      <c r="B1314" s="58" t="s">
        <v>216</v>
      </c>
      <c r="C1314" s="58">
        <v>0</v>
      </c>
      <c r="D1314" s="58">
        <v>1</v>
      </c>
      <c r="E1314" s="58">
        <v>0</v>
      </c>
      <c r="F1314" s="58">
        <v>585</v>
      </c>
    </row>
    <row r="1315" spans="1:6" x14ac:dyDescent="0.25">
      <c r="A1315" s="58" t="s">
        <v>104</v>
      </c>
      <c r="B1315" s="58" t="s">
        <v>216</v>
      </c>
      <c r="C1315" s="58">
        <v>0</v>
      </c>
      <c r="D1315" s="58">
        <v>1</v>
      </c>
      <c r="E1315" s="58">
        <v>1</v>
      </c>
      <c r="F1315" s="58">
        <v>122</v>
      </c>
    </row>
    <row r="1316" spans="1:6" x14ac:dyDescent="0.25">
      <c r="A1316" s="58" t="s">
        <v>104</v>
      </c>
      <c r="B1316" s="58" t="s">
        <v>216</v>
      </c>
      <c r="C1316" s="58">
        <v>1</v>
      </c>
      <c r="D1316" s="58">
        <v>0</v>
      </c>
      <c r="E1316" s="58">
        <v>0</v>
      </c>
      <c r="F1316" s="58">
        <v>491</v>
      </c>
    </row>
    <row r="1317" spans="1:6" x14ac:dyDescent="0.25">
      <c r="A1317" s="58" t="s">
        <v>104</v>
      </c>
      <c r="B1317" s="58" t="s">
        <v>216</v>
      </c>
      <c r="C1317" s="58">
        <v>1</v>
      </c>
      <c r="D1317" s="58">
        <v>0</v>
      </c>
      <c r="E1317" s="58">
        <v>1</v>
      </c>
      <c r="F1317" s="58">
        <v>11</v>
      </c>
    </row>
    <row r="1318" spans="1:6" x14ac:dyDescent="0.25">
      <c r="A1318" s="58" t="s">
        <v>104</v>
      </c>
      <c r="B1318" s="58" t="s">
        <v>216</v>
      </c>
      <c r="C1318" s="58">
        <v>1</v>
      </c>
      <c r="D1318" s="58">
        <v>1</v>
      </c>
      <c r="E1318" s="58">
        <v>0</v>
      </c>
      <c r="F1318" s="58">
        <v>324</v>
      </c>
    </row>
    <row r="1319" spans="1:6" x14ac:dyDescent="0.25">
      <c r="A1319" s="58" t="s">
        <v>104</v>
      </c>
      <c r="B1319" s="58" t="s">
        <v>216</v>
      </c>
      <c r="C1319" s="58">
        <v>1</v>
      </c>
      <c r="D1319" s="58">
        <v>1</v>
      </c>
      <c r="E1319" s="58">
        <v>1</v>
      </c>
      <c r="F1319" s="58">
        <v>17</v>
      </c>
    </row>
    <row r="1320" spans="1:6" x14ac:dyDescent="0.25">
      <c r="A1320" s="58" t="s">
        <v>104</v>
      </c>
      <c r="B1320" s="58" t="s">
        <v>207</v>
      </c>
      <c r="C1320" s="58">
        <v>0</v>
      </c>
      <c r="D1320" s="58">
        <v>0</v>
      </c>
      <c r="E1320" s="58">
        <v>0</v>
      </c>
      <c r="F1320" s="58">
        <v>2743</v>
      </c>
    </row>
    <row r="1321" spans="1:6" x14ac:dyDescent="0.25">
      <c r="A1321" s="58" t="s">
        <v>104</v>
      </c>
      <c r="B1321" s="58" t="s">
        <v>207</v>
      </c>
      <c r="C1321" s="58">
        <v>0</v>
      </c>
      <c r="D1321" s="58">
        <v>0</v>
      </c>
      <c r="E1321" s="58">
        <v>1</v>
      </c>
      <c r="F1321" s="58">
        <v>766</v>
      </c>
    </row>
    <row r="1322" spans="1:6" x14ac:dyDescent="0.25">
      <c r="A1322" s="58" t="s">
        <v>104</v>
      </c>
      <c r="B1322" s="58" t="s">
        <v>207</v>
      </c>
      <c r="C1322" s="58">
        <v>0</v>
      </c>
      <c r="D1322" s="58">
        <v>1</v>
      </c>
      <c r="E1322" s="58">
        <v>0</v>
      </c>
      <c r="F1322" s="58">
        <v>468</v>
      </c>
    </row>
    <row r="1323" spans="1:6" x14ac:dyDescent="0.25">
      <c r="A1323" s="58" t="s">
        <v>104</v>
      </c>
      <c r="B1323" s="58" t="s">
        <v>207</v>
      </c>
      <c r="C1323" s="58">
        <v>0</v>
      </c>
      <c r="D1323" s="58">
        <v>1</v>
      </c>
      <c r="E1323" s="58">
        <v>1</v>
      </c>
      <c r="F1323" s="58">
        <v>315</v>
      </c>
    </row>
    <row r="1324" spans="1:6" x14ac:dyDescent="0.25">
      <c r="A1324" s="58" t="s">
        <v>104</v>
      </c>
      <c r="B1324" s="58" t="s">
        <v>207</v>
      </c>
      <c r="C1324" s="58">
        <v>1</v>
      </c>
      <c r="D1324" s="58">
        <v>0</v>
      </c>
      <c r="E1324" s="58">
        <v>0</v>
      </c>
      <c r="F1324" s="58">
        <v>1361</v>
      </c>
    </row>
    <row r="1325" spans="1:6" x14ac:dyDescent="0.25">
      <c r="A1325" s="58" t="s">
        <v>104</v>
      </c>
      <c r="B1325" s="58" t="s">
        <v>207</v>
      </c>
      <c r="C1325" s="58">
        <v>1</v>
      </c>
      <c r="D1325" s="58">
        <v>0</v>
      </c>
      <c r="E1325" s="58">
        <v>1</v>
      </c>
      <c r="F1325" s="58">
        <v>44</v>
      </c>
    </row>
    <row r="1326" spans="1:6" x14ac:dyDescent="0.25">
      <c r="A1326" s="58" t="s">
        <v>104</v>
      </c>
      <c r="B1326" s="58" t="s">
        <v>207</v>
      </c>
      <c r="C1326" s="58">
        <v>1</v>
      </c>
      <c r="D1326" s="58">
        <v>1</v>
      </c>
      <c r="E1326" s="58">
        <v>0</v>
      </c>
      <c r="F1326" s="58">
        <v>632</v>
      </c>
    </row>
    <row r="1327" spans="1:6" x14ac:dyDescent="0.25">
      <c r="A1327" s="58" t="s">
        <v>104</v>
      </c>
      <c r="B1327" s="58" t="s">
        <v>207</v>
      </c>
      <c r="C1327" s="58">
        <v>1</v>
      </c>
      <c r="D1327" s="58">
        <v>1</v>
      </c>
      <c r="E1327" s="58">
        <v>1</v>
      </c>
      <c r="F1327" s="58">
        <v>25</v>
      </c>
    </row>
    <row r="1328" spans="1:6" x14ac:dyDescent="0.25">
      <c r="A1328" s="58" t="s">
        <v>104</v>
      </c>
      <c r="B1328" s="58" t="s">
        <v>303</v>
      </c>
      <c r="C1328" s="58">
        <v>0</v>
      </c>
      <c r="D1328" s="58">
        <v>0</v>
      </c>
      <c r="E1328" s="58">
        <v>0</v>
      </c>
      <c r="F1328" s="58">
        <v>1857</v>
      </c>
    </row>
    <row r="1329" spans="1:6" x14ac:dyDescent="0.25">
      <c r="A1329" s="58" t="s">
        <v>104</v>
      </c>
      <c r="B1329" s="58" t="s">
        <v>303</v>
      </c>
      <c r="C1329" s="58">
        <v>0</v>
      </c>
      <c r="D1329" s="58">
        <v>0</v>
      </c>
      <c r="E1329" s="58">
        <v>1</v>
      </c>
      <c r="F1329" s="58">
        <v>545</v>
      </c>
    </row>
    <row r="1330" spans="1:6" x14ac:dyDescent="0.25">
      <c r="A1330" s="58" t="s">
        <v>104</v>
      </c>
      <c r="B1330" s="58" t="s">
        <v>303</v>
      </c>
      <c r="C1330" s="58">
        <v>0</v>
      </c>
      <c r="D1330" s="58">
        <v>1</v>
      </c>
      <c r="E1330" s="58">
        <v>0</v>
      </c>
      <c r="F1330" s="58">
        <v>578</v>
      </c>
    </row>
    <row r="1331" spans="1:6" x14ac:dyDescent="0.25">
      <c r="A1331" s="58" t="s">
        <v>104</v>
      </c>
      <c r="B1331" s="58" t="s">
        <v>303</v>
      </c>
      <c r="C1331" s="58">
        <v>0</v>
      </c>
      <c r="D1331" s="58">
        <v>1</v>
      </c>
      <c r="E1331" s="58">
        <v>1</v>
      </c>
      <c r="F1331" s="58">
        <v>155</v>
      </c>
    </row>
    <row r="1332" spans="1:6" x14ac:dyDescent="0.25">
      <c r="A1332" s="58" t="s">
        <v>104</v>
      </c>
      <c r="B1332" s="58" t="s">
        <v>303</v>
      </c>
      <c r="C1332" s="58">
        <v>1</v>
      </c>
      <c r="D1332" s="58">
        <v>0</v>
      </c>
      <c r="E1332" s="58">
        <v>0</v>
      </c>
      <c r="F1332" s="58">
        <v>576</v>
      </c>
    </row>
    <row r="1333" spans="1:6" x14ac:dyDescent="0.25">
      <c r="A1333" s="58" t="s">
        <v>104</v>
      </c>
      <c r="B1333" s="58" t="s">
        <v>303</v>
      </c>
      <c r="C1333" s="58">
        <v>1</v>
      </c>
      <c r="D1333" s="58">
        <v>0</v>
      </c>
      <c r="E1333" s="58">
        <v>1</v>
      </c>
      <c r="F1333" s="58">
        <v>27</v>
      </c>
    </row>
    <row r="1334" spans="1:6" x14ac:dyDescent="0.25">
      <c r="A1334" s="58" t="s">
        <v>104</v>
      </c>
      <c r="B1334" s="58" t="s">
        <v>303</v>
      </c>
      <c r="C1334" s="58">
        <v>1</v>
      </c>
      <c r="D1334" s="58">
        <v>1</v>
      </c>
      <c r="E1334" s="58">
        <v>0</v>
      </c>
      <c r="F1334" s="58">
        <v>379</v>
      </c>
    </row>
    <row r="1335" spans="1:6" x14ac:dyDescent="0.25">
      <c r="A1335" s="58" t="s">
        <v>104</v>
      </c>
      <c r="B1335" s="58" t="s">
        <v>303</v>
      </c>
      <c r="C1335" s="58">
        <v>1</v>
      </c>
      <c r="D1335" s="58">
        <v>1</v>
      </c>
      <c r="E1335" s="58">
        <v>1</v>
      </c>
      <c r="F1335" s="58">
        <v>27</v>
      </c>
    </row>
    <row r="1336" spans="1:6" x14ac:dyDescent="0.25">
      <c r="A1336" s="58" t="s">
        <v>104</v>
      </c>
      <c r="B1336" s="58" t="s">
        <v>304</v>
      </c>
      <c r="C1336" s="58">
        <v>0</v>
      </c>
      <c r="D1336" s="58">
        <v>0</v>
      </c>
      <c r="E1336" s="58">
        <v>0</v>
      </c>
      <c r="F1336" s="58">
        <v>1967</v>
      </c>
    </row>
    <row r="1337" spans="1:6" x14ac:dyDescent="0.25">
      <c r="A1337" s="58" t="s">
        <v>104</v>
      </c>
      <c r="B1337" s="58" t="s">
        <v>304</v>
      </c>
      <c r="C1337" s="58">
        <v>0</v>
      </c>
      <c r="D1337" s="58">
        <v>0</v>
      </c>
      <c r="E1337" s="58">
        <v>1</v>
      </c>
      <c r="F1337" s="58">
        <v>558</v>
      </c>
    </row>
    <row r="1338" spans="1:6" x14ac:dyDescent="0.25">
      <c r="A1338" s="58" t="s">
        <v>104</v>
      </c>
      <c r="B1338" s="58" t="s">
        <v>304</v>
      </c>
      <c r="C1338" s="58">
        <v>0</v>
      </c>
      <c r="D1338" s="58">
        <v>1</v>
      </c>
      <c r="E1338" s="58">
        <v>0</v>
      </c>
      <c r="F1338" s="58">
        <v>594</v>
      </c>
    </row>
    <row r="1339" spans="1:6" x14ac:dyDescent="0.25">
      <c r="A1339" s="58" t="s">
        <v>104</v>
      </c>
      <c r="B1339" s="58" t="s">
        <v>304</v>
      </c>
      <c r="C1339" s="58">
        <v>0</v>
      </c>
      <c r="D1339" s="58">
        <v>1</v>
      </c>
      <c r="E1339" s="58">
        <v>1</v>
      </c>
      <c r="F1339" s="58">
        <v>162</v>
      </c>
    </row>
    <row r="1340" spans="1:6" x14ac:dyDescent="0.25">
      <c r="A1340" s="58" t="s">
        <v>104</v>
      </c>
      <c r="B1340" s="58" t="s">
        <v>304</v>
      </c>
      <c r="C1340" s="58">
        <v>1</v>
      </c>
      <c r="D1340" s="58">
        <v>0</v>
      </c>
      <c r="E1340" s="58">
        <v>0</v>
      </c>
      <c r="F1340" s="58">
        <v>629</v>
      </c>
    </row>
    <row r="1341" spans="1:6" x14ac:dyDescent="0.25">
      <c r="A1341" s="58" t="s">
        <v>104</v>
      </c>
      <c r="B1341" s="58" t="s">
        <v>304</v>
      </c>
      <c r="C1341" s="58">
        <v>1</v>
      </c>
      <c r="D1341" s="58">
        <v>0</v>
      </c>
      <c r="E1341" s="58">
        <v>1</v>
      </c>
      <c r="F1341" s="58">
        <v>25</v>
      </c>
    </row>
    <row r="1342" spans="1:6" x14ac:dyDescent="0.25">
      <c r="A1342" s="58" t="s">
        <v>104</v>
      </c>
      <c r="B1342" s="58" t="s">
        <v>304</v>
      </c>
      <c r="C1342" s="58">
        <v>1</v>
      </c>
      <c r="D1342" s="58">
        <v>1</v>
      </c>
      <c r="E1342" s="58">
        <v>0</v>
      </c>
      <c r="F1342" s="58">
        <v>552</v>
      </c>
    </row>
    <row r="1343" spans="1:6" x14ac:dyDescent="0.25">
      <c r="A1343" s="58" t="s">
        <v>104</v>
      </c>
      <c r="B1343" s="58" t="s">
        <v>304</v>
      </c>
      <c r="C1343" s="58">
        <v>1</v>
      </c>
      <c r="D1343" s="58">
        <v>1</v>
      </c>
      <c r="E1343" s="58">
        <v>1</v>
      </c>
      <c r="F1343" s="58">
        <v>26</v>
      </c>
    </row>
    <row r="1344" spans="1:6" x14ac:dyDescent="0.25">
      <c r="A1344" s="58" t="s">
        <v>11</v>
      </c>
      <c r="B1344" s="58" t="s">
        <v>300</v>
      </c>
      <c r="C1344" s="58">
        <v>0</v>
      </c>
      <c r="D1344" s="58">
        <v>0</v>
      </c>
      <c r="E1344" s="58">
        <v>0</v>
      </c>
      <c r="F1344" s="58">
        <v>359</v>
      </c>
    </row>
    <row r="1345" spans="1:6" x14ac:dyDescent="0.25">
      <c r="A1345" s="58" t="s">
        <v>11</v>
      </c>
      <c r="B1345" s="58" t="s">
        <v>300</v>
      </c>
      <c r="C1345" s="58">
        <v>0</v>
      </c>
      <c r="D1345" s="58">
        <v>0</v>
      </c>
      <c r="E1345" s="58">
        <v>1</v>
      </c>
      <c r="F1345" s="58">
        <v>50</v>
      </c>
    </row>
    <row r="1346" spans="1:6" x14ac:dyDescent="0.25">
      <c r="A1346" s="58" t="s">
        <v>11</v>
      </c>
      <c r="B1346" s="58" t="s">
        <v>300</v>
      </c>
      <c r="C1346" s="58">
        <v>0</v>
      </c>
      <c r="D1346" s="58">
        <v>1</v>
      </c>
      <c r="E1346" s="58">
        <v>0</v>
      </c>
      <c r="F1346" s="58">
        <v>160</v>
      </c>
    </row>
    <row r="1347" spans="1:6" x14ac:dyDescent="0.25">
      <c r="A1347" s="58" t="s">
        <v>11</v>
      </c>
      <c r="B1347" s="58" t="s">
        <v>300</v>
      </c>
      <c r="C1347" s="58">
        <v>0</v>
      </c>
      <c r="D1347" s="58">
        <v>1</v>
      </c>
      <c r="E1347" s="58">
        <v>1</v>
      </c>
      <c r="F1347" s="58">
        <v>140</v>
      </c>
    </row>
    <row r="1348" spans="1:6" x14ac:dyDescent="0.25">
      <c r="A1348" s="58" t="s">
        <v>11</v>
      </c>
      <c r="B1348" s="58" t="s">
        <v>300</v>
      </c>
      <c r="C1348" s="58">
        <v>1</v>
      </c>
      <c r="D1348" s="58">
        <v>0</v>
      </c>
      <c r="E1348" s="58">
        <v>0</v>
      </c>
      <c r="F1348" s="58">
        <v>120</v>
      </c>
    </row>
    <row r="1349" spans="1:6" x14ac:dyDescent="0.25">
      <c r="A1349" s="58" t="s">
        <v>11</v>
      </c>
      <c r="B1349" s="58" t="s">
        <v>300</v>
      </c>
      <c r="C1349" s="58">
        <v>1</v>
      </c>
      <c r="D1349" s="58">
        <v>0</v>
      </c>
      <c r="E1349" s="58">
        <v>1</v>
      </c>
      <c r="F1349" s="58">
        <v>3</v>
      </c>
    </row>
    <row r="1350" spans="1:6" x14ac:dyDescent="0.25">
      <c r="A1350" s="58" t="s">
        <v>11</v>
      </c>
      <c r="B1350" s="58" t="s">
        <v>300</v>
      </c>
      <c r="C1350" s="58">
        <v>1</v>
      </c>
      <c r="D1350" s="58">
        <v>1</v>
      </c>
      <c r="E1350" s="58">
        <v>0</v>
      </c>
      <c r="F1350" s="58">
        <v>167</v>
      </c>
    </row>
    <row r="1351" spans="1:6" x14ac:dyDescent="0.25">
      <c r="A1351" s="58" t="s">
        <v>11</v>
      </c>
      <c r="B1351" s="58" t="s">
        <v>300</v>
      </c>
      <c r="C1351" s="58">
        <v>1</v>
      </c>
      <c r="D1351" s="58">
        <v>1</v>
      </c>
      <c r="E1351" s="58">
        <v>1</v>
      </c>
      <c r="F1351" s="58">
        <v>22</v>
      </c>
    </row>
    <row r="1352" spans="1:6" x14ac:dyDescent="0.25">
      <c r="A1352" s="58" t="s">
        <v>11</v>
      </c>
      <c r="B1352" s="58" t="s">
        <v>214</v>
      </c>
      <c r="C1352" s="58">
        <v>0</v>
      </c>
      <c r="D1352" s="58">
        <v>0</v>
      </c>
      <c r="E1352" s="58">
        <v>0</v>
      </c>
      <c r="F1352" s="58">
        <v>199</v>
      </c>
    </row>
    <row r="1353" spans="1:6" x14ac:dyDescent="0.25">
      <c r="A1353" s="58" t="s">
        <v>11</v>
      </c>
      <c r="B1353" s="58" t="s">
        <v>214</v>
      </c>
      <c r="C1353" s="58">
        <v>0</v>
      </c>
      <c r="D1353" s="58">
        <v>0</v>
      </c>
      <c r="E1353" s="58">
        <v>1</v>
      </c>
      <c r="F1353" s="58">
        <v>19</v>
      </c>
    </row>
    <row r="1354" spans="1:6" x14ac:dyDescent="0.25">
      <c r="A1354" s="58" t="s">
        <v>11</v>
      </c>
      <c r="B1354" s="58" t="s">
        <v>214</v>
      </c>
      <c r="C1354" s="58">
        <v>0</v>
      </c>
      <c r="D1354" s="58">
        <v>1</v>
      </c>
      <c r="E1354" s="58">
        <v>0</v>
      </c>
      <c r="F1354" s="58">
        <v>103</v>
      </c>
    </row>
    <row r="1355" spans="1:6" x14ac:dyDescent="0.25">
      <c r="A1355" s="58" t="s">
        <v>11</v>
      </c>
      <c r="B1355" s="58" t="s">
        <v>214</v>
      </c>
      <c r="C1355" s="58">
        <v>0</v>
      </c>
      <c r="D1355" s="58">
        <v>1</v>
      </c>
      <c r="E1355" s="58">
        <v>1</v>
      </c>
      <c r="F1355" s="58">
        <v>36</v>
      </c>
    </row>
    <row r="1356" spans="1:6" x14ac:dyDescent="0.25">
      <c r="A1356" s="58" t="s">
        <v>11</v>
      </c>
      <c r="B1356" s="58" t="s">
        <v>214</v>
      </c>
      <c r="C1356" s="58">
        <v>1</v>
      </c>
      <c r="D1356" s="58">
        <v>0</v>
      </c>
      <c r="E1356" s="58">
        <v>0</v>
      </c>
      <c r="F1356" s="58">
        <v>60</v>
      </c>
    </row>
    <row r="1357" spans="1:6" x14ac:dyDescent="0.25">
      <c r="A1357" s="58" t="s">
        <v>11</v>
      </c>
      <c r="B1357" s="58" t="s">
        <v>214</v>
      </c>
      <c r="C1357" s="58">
        <v>1</v>
      </c>
      <c r="D1357" s="58">
        <v>0</v>
      </c>
      <c r="E1357" s="58">
        <v>1</v>
      </c>
      <c r="F1357" s="58">
        <v>3</v>
      </c>
    </row>
    <row r="1358" spans="1:6" x14ac:dyDescent="0.25">
      <c r="A1358" s="58" t="s">
        <v>11</v>
      </c>
      <c r="B1358" s="58" t="s">
        <v>214</v>
      </c>
      <c r="C1358" s="58">
        <v>1</v>
      </c>
      <c r="D1358" s="58">
        <v>1</v>
      </c>
      <c r="E1358" s="58">
        <v>0</v>
      </c>
      <c r="F1358" s="58">
        <v>181</v>
      </c>
    </row>
    <row r="1359" spans="1:6" x14ac:dyDescent="0.25">
      <c r="A1359" s="58" t="s">
        <v>11</v>
      </c>
      <c r="B1359" s="58" t="s">
        <v>214</v>
      </c>
      <c r="C1359" s="58">
        <v>1</v>
      </c>
      <c r="D1359" s="58">
        <v>1</v>
      </c>
      <c r="E1359" s="58">
        <v>1</v>
      </c>
      <c r="F1359" s="58">
        <v>44</v>
      </c>
    </row>
    <row r="1360" spans="1:6" x14ac:dyDescent="0.25">
      <c r="A1360" s="58" t="s">
        <v>11</v>
      </c>
      <c r="B1360" s="58" t="s">
        <v>213</v>
      </c>
      <c r="C1360" s="58">
        <v>0</v>
      </c>
      <c r="D1360" s="58">
        <v>0</v>
      </c>
      <c r="E1360" s="58">
        <v>0</v>
      </c>
      <c r="F1360" s="58">
        <v>529</v>
      </c>
    </row>
    <row r="1361" spans="1:6" x14ac:dyDescent="0.25">
      <c r="A1361" s="58" t="s">
        <v>11</v>
      </c>
      <c r="B1361" s="58" t="s">
        <v>213</v>
      </c>
      <c r="C1361" s="58">
        <v>0</v>
      </c>
      <c r="D1361" s="58">
        <v>0</v>
      </c>
      <c r="E1361" s="58">
        <v>1</v>
      </c>
      <c r="F1361" s="58">
        <v>97</v>
      </c>
    </row>
    <row r="1362" spans="1:6" x14ac:dyDescent="0.25">
      <c r="A1362" s="58" t="s">
        <v>11</v>
      </c>
      <c r="B1362" s="58" t="s">
        <v>213</v>
      </c>
      <c r="C1362" s="58">
        <v>0</v>
      </c>
      <c r="D1362" s="58">
        <v>1</v>
      </c>
      <c r="E1362" s="58">
        <v>0</v>
      </c>
      <c r="F1362" s="58">
        <v>188</v>
      </c>
    </row>
    <row r="1363" spans="1:6" x14ac:dyDescent="0.25">
      <c r="A1363" s="58" t="s">
        <v>11</v>
      </c>
      <c r="B1363" s="58" t="s">
        <v>213</v>
      </c>
      <c r="C1363" s="58">
        <v>0</v>
      </c>
      <c r="D1363" s="58">
        <v>1</v>
      </c>
      <c r="E1363" s="58">
        <v>1</v>
      </c>
      <c r="F1363" s="58">
        <v>147</v>
      </c>
    </row>
    <row r="1364" spans="1:6" x14ac:dyDescent="0.25">
      <c r="A1364" s="58" t="s">
        <v>11</v>
      </c>
      <c r="B1364" s="58" t="s">
        <v>213</v>
      </c>
      <c r="C1364" s="58">
        <v>1</v>
      </c>
      <c r="D1364" s="58">
        <v>0</v>
      </c>
      <c r="E1364" s="58">
        <v>0</v>
      </c>
      <c r="F1364" s="58">
        <v>175</v>
      </c>
    </row>
    <row r="1365" spans="1:6" x14ac:dyDescent="0.25">
      <c r="A1365" s="58" t="s">
        <v>11</v>
      </c>
      <c r="B1365" s="58" t="s">
        <v>213</v>
      </c>
      <c r="C1365" s="58">
        <v>1</v>
      </c>
      <c r="D1365" s="58">
        <v>0</v>
      </c>
      <c r="E1365" s="58">
        <v>1</v>
      </c>
      <c r="F1365" s="58">
        <v>4</v>
      </c>
    </row>
    <row r="1366" spans="1:6" x14ac:dyDescent="0.25">
      <c r="A1366" s="58" t="s">
        <v>11</v>
      </c>
      <c r="B1366" s="58" t="s">
        <v>213</v>
      </c>
      <c r="C1366" s="58">
        <v>1</v>
      </c>
      <c r="D1366" s="58">
        <v>1</v>
      </c>
      <c r="E1366" s="58">
        <v>0</v>
      </c>
      <c r="F1366" s="58">
        <v>156</v>
      </c>
    </row>
    <row r="1367" spans="1:6" x14ac:dyDescent="0.25">
      <c r="A1367" s="58" t="s">
        <v>11</v>
      </c>
      <c r="B1367" s="58" t="s">
        <v>213</v>
      </c>
      <c r="C1367" s="58">
        <v>1</v>
      </c>
      <c r="D1367" s="58">
        <v>1</v>
      </c>
      <c r="E1367" s="58">
        <v>1</v>
      </c>
      <c r="F1367" s="58">
        <v>17</v>
      </c>
    </row>
    <row r="1368" spans="1:6" x14ac:dyDescent="0.25">
      <c r="A1368" s="58" t="s">
        <v>11</v>
      </c>
      <c r="B1368" s="58" t="s">
        <v>245</v>
      </c>
      <c r="C1368" s="58">
        <v>0</v>
      </c>
      <c r="D1368" s="58">
        <v>0</v>
      </c>
      <c r="E1368" s="58">
        <v>0</v>
      </c>
      <c r="F1368" s="58">
        <v>348</v>
      </c>
    </row>
    <row r="1369" spans="1:6" x14ac:dyDescent="0.25">
      <c r="A1369" s="58" t="s">
        <v>11</v>
      </c>
      <c r="B1369" s="58" t="s">
        <v>245</v>
      </c>
      <c r="C1369" s="58">
        <v>0</v>
      </c>
      <c r="D1369" s="58">
        <v>0</v>
      </c>
      <c r="E1369" s="58">
        <v>1</v>
      </c>
      <c r="F1369" s="58">
        <v>56</v>
      </c>
    </row>
    <row r="1370" spans="1:6" x14ac:dyDescent="0.25">
      <c r="A1370" s="58" t="s">
        <v>11</v>
      </c>
      <c r="B1370" s="58" t="s">
        <v>245</v>
      </c>
      <c r="C1370" s="58">
        <v>0</v>
      </c>
      <c r="D1370" s="58">
        <v>1</v>
      </c>
      <c r="E1370" s="58">
        <v>0</v>
      </c>
      <c r="F1370" s="58">
        <v>93</v>
      </c>
    </row>
    <row r="1371" spans="1:6" x14ac:dyDescent="0.25">
      <c r="A1371" s="58" t="s">
        <v>11</v>
      </c>
      <c r="B1371" s="58" t="s">
        <v>245</v>
      </c>
      <c r="C1371" s="58">
        <v>0</v>
      </c>
      <c r="D1371" s="58">
        <v>1</v>
      </c>
      <c r="E1371" s="58">
        <v>1</v>
      </c>
      <c r="F1371" s="58">
        <v>84</v>
      </c>
    </row>
    <row r="1372" spans="1:6" x14ac:dyDescent="0.25">
      <c r="A1372" s="58" t="s">
        <v>11</v>
      </c>
      <c r="B1372" s="58" t="s">
        <v>245</v>
      </c>
      <c r="C1372" s="58">
        <v>1</v>
      </c>
      <c r="D1372" s="58">
        <v>0</v>
      </c>
      <c r="E1372" s="58">
        <v>0</v>
      </c>
      <c r="F1372" s="58">
        <v>142</v>
      </c>
    </row>
    <row r="1373" spans="1:6" x14ac:dyDescent="0.25">
      <c r="A1373" s="58" t="s">
        <v>11</v>
      </c>
      <c r="B1373" s="58" t="s">
        <v>245</v>
      </c>
      <c r="C1373" s="58">
        <v>1</v>
      </c>
      <c r="D1373" s="58">
        <v>0</v>
      </c>
      <c r="E1373" s="58">
        <v>1</v>
      </c>
      <c r="F1373" s="58">
        <v>1</v>
      </c>
    </row>
    <row r="1374" spans="1:6" x14ac:dyDescent="0.25">
      <c r="A1374" s="58" t="s">
        <v>11</v>
      </c>
      <c r="B1374" s="58" t="s">
        <v>245</v>
      </c>
      <c r="C1374" s="58">
        <v>1</v>
      </c>
      <c r="D1374" s="58">
        <v>1</v>
      </c>
      <c r="E1374" s="58">
        <v>0</v>
      </c>
      <c r="F1374" s="58">
        <v>95</v>
      </c>
    </row>
    <row r="1375" spans="1:6" x14ac:dyDescent="0.25">
      <c r="A1375" s="58" t="s">
        <v>11</v>
      </c>
      <c r="B1375" s="58" t="s">
        <v>245</v>
      </c>
      <c r="C1375" s="58">
        <v>1</v>
      </c>
      <c r="D1375" s="58">
        <v>1</v>
      </c>
      <c r="E1375" s="58">
        <v>1</v>
      </c>
      <c r="F1375" s="58">
        <v>3</v>
      </c>
    </row>
    <row r="1376" spans="1:6" x14ac:dyDescent="0.25">
      <c r="A1376" s="58" t="s">
        <v>11</v>
      </c>
      <c r="B1376" s="58" t="s">
        <v>185</v>
      </c>
      <c r="C1376" s="58">
        <v>0</v>
      </c>
      <c r="D1376" s="58">
        <v>0</v>
      </c>
      <c r="E1376" s="58">
        <v>0</v>
      </c>
      <c r="F1376" s="58">
        <v>1103</v>
      </c>
    </row>
    <row r="1377" spans="1:6" x14ac:dyDescent="0.25">
      <c r="A1377" s="58" t="s">
        <v>11</v>
      </c>
      <c r="B1377" s="58" t="s">
        <v>185</v>
      </c>
      <c r="C1377" s="58">
        <v>0</v>
      </c>
      <c r="D1377" s="58">
        <v>0</v>
      </c>
      <c r="E1377" s="58">
        <v>1</v>
      </c>
      <c r="F1377" s="58">
        <v>115</v>
      </c>
    </row>
    <row r="1378" spans="1:6" x14ac:dyDescent="0.25">
      <c r="A1378" s="58" t="s">
        <v>11</v>
      </c>
      <c r="B1378" s="58" t="s">
        <v>185</v>
      </c>
      <c r="C1378" s="58">
        <v>0</v>
      </c>
      <c r="D1378" s="58">
        <v>1</v>
      </c>
      <c r="E1378" s="58">
        <v>0</v>
      </c>
      <c r="F1378" s="58">
        <v>466</v>
      </c>
    </row>
    <row r="1379" spans="1:6" x14ac:dyDescent="0.25">
      <c r="A1379" s="58" t="s">
        <v>11</v>
      </c>
      <c r="B1379" s="58" t="s">
        <v>185</v>
      </c>
      <c r="C1379" s="58">
        <v>0</v>
      </c>
      <c r="D1379" s="58">
        <v>1</v>
      </c>
      <c r="E1379" s="58">
        <v>1</v>
      </c>
      <c r="F1379" s="58">
        <v>336</v>
      </c>
    </row>
    <row r="1380" spans="1:6" x14ac:dyDescent="0.25">
      <c r="A1380" s="58" t="s">
        <v>11</v>
      </c>
      <c r="B1380" s="58" t="s">
        <v>185</v>
      </c>
      <c r="C1380" s="58">
        <v>1</v>
      </c>
      <c r="D1380" s="58">
        <v>0</v>
      </c>
      <c r="E1380" s="58">
        <v>0</v>
      </c>
      <c r="F1380" s="58">
        <v>277</v>
      </c>
    </row>
    <row r="1381" spans="1:6" x14ac:dyDescent="0.25">
      <c r="A1381" s="58" t="s">
        <v>11</v>
      </c>
      <c r="B1381" s="58" t="s">
        <v>185</v>
      </c>
      <c r="C1381" s="58">
        <v>1</v>
      </c>
      <c r="D1381" s="58">
        <v>0</v>
      </c>
      <c r="E1381" s="58">
        <v>1</v>
      </c>
      <c r="F1381" s="58">
        <v>6</v>
      </c>
    </row>
    <row r="1382" spans="1:6" x14ac:dyDescent="0.25">
      <c r="A1382" s="58" t="s">
        <v>11</v>
      </c>
      <c r="B1382" s="58" t="s">
        <v>185</v>
      </c>
      <c r="C1382" s="58">
        <v>1</v>
      </c>
      <c r="D1382" s="58">
        <v>1</v>
      </c>
      <c r="E1382" s="58">
        <v>0</v>
      </c>
      <c r="F1382" s="58">
        <v>340</v>
      </c>
    </row>
    <row r="1383" spans="1:6" x14ac:dyDescent="0.25">
      <c r="A1383" s="58" t="s">
        <v>11</v>
      </c>
      <c r="B1383" s="58" t="s">
        <v>185</v>
      </c>
      <c r="C1383" s="58">
        <v>1</v>
      </c>
      <c r="D1383" s="58">
        <v>1</v>
      </c>
      <c r="E1383" s="58">
        <v>1</v>
      </c>
      <c r="F1383" s="58">
        <v>42</v>
      </c>
    </row>
    <row r="1384" spans="1:6" x14ac:dyDescent="0.25">
      <c r="A1384" s="58" t="s">
        <v>11</v>
      </c>
      <c r="B1384" s="58" t="s">
        <v>173</v>
      </c>
      <c r="C1384" s="58">
        <v>0</v>
      </c>
      <c r="D1384" s="58">
        <v>0</v>
      </c>
      <c r="E1384" s="58">
        <v>0</v>
      </c>
      <c r="F1384" s="58">
        <v>648</v>
      </c>
    </row>
    <row r="1385" spans="1:6" x14ac:dyDescent="0.25">
      <c r="A1385" s="58" t="s">
        <v>11</v>
      </c>
      <c r="B1385" s="58" t="s">
        <v>173</v>
      </c>
      <c r="C1385" s="58">
        <v>0</v>
      </c>
      <c r="D1385" s="58">
        <v>0</v>
      </c>
      <c r="E1385" s="58">
        <v>1</v>
      </c>
      <c r="F1385" s="58">
        <v>113</v>
      </c>
    </row>
    <row r="1386" spans="1:6" x14ac:dyDescent="0.25">
      <c r="A1386" s="58" t="s">
        <v>11</v>
      </c>
      <c r="B1386" s="58" t="s">
        <v>173</v>
      </c>
      <c r="C1386" s="58">
        <v>0</v>
      </c>
      <c r="D1386" s="58">
        <v>1</v>
      </c>
      <c r="E1386" s="58">
        <v>0</v>
      </c>
      <c r="F1386" s="58">
        <v>245</v>
      </c>
    </row>
    <row r="1387" spans="1:6" x14ac:dyDescent="0.25">
      <c r="A1387" s="58" t="s">
        <v>11</v>
      </c>
      <c r="B1387" s="58" t="s">
        <v>173</v>
      </c>
      <c r="C1387" s="58">
        <v>0</v>
      </c>
      <c r="D1387" s="58">
        <v>1</v>
      </c>
      <c r="E1387" s="58">
        <v>1</v>
      </c>
      <c r="F1387" s="58">
        <v>236</v>
      </c>
    </row>
    <row r="1388" spans="1:6" x14ac:dyDescent="0.25">
      <c r="A1388" s="58" t="s">
        <v>11</v>
      </c>
      <c r="B1388" s="58" t="s">
        <v>173</v>
      </c>
      <c r="C1388" s="58">
        <v>1</v>
      </c>
      <c r="D1388" s="58">
        <v>0</v>
      </c>
      <c r="E1388" s="58">
        <v>0</v>
      </c>
      <c r="F1388" s="58">
        <v>278</v>
      </c>
    </row>
    <row r="1389" spans="1:6" x14ac:dyDescent="0.25">
      <c r="A1389" s="58" t="s">
        <v>11</v>
      </c>
      <c r="B1389" s="58" t="s">
        <v>173</v>
      </c>
      <c r="C1389" s="58">
        <v>1</v>
      </c>
      <c r="D1389" s="58">
        <v>0</v>
      </c>
      <c r="E1389" s="58">
        <v>1</v>
      </c>
      <c r="F1389" s="58">
        <v>8</v>
      </c>
    </row>
    <row r="1390" spans="1:6" x14ac:dyDescent="0.25">
      <c r="A1390" s="58" t="s">
        <v>11</v>
      </c>
      <c r="B1390" s="58" t="s">
        <v>173</v>
      </c>
      <c r="C1390" s="58">
        <v>1</v>
      </c>
      <c r="D1390" s="58">
        <v>1</v>
      </c>
      <c r="E1390" s="58">
        <v>0</v>
      </c>
      <c r="F1390" s="58">
        <v>258</v>
      </c>
    </row>
    <row r="1391" spans="1:6" x14ac:dyDescent="0.25">
      <c r="A1391" s="58" t="s">
        <v>11</v>
      </c>
      <c r="B1391" s="58" t="s">
        <v>173</v>
      </c>
      <c r="C1391" s="58">
        <v>1</v>
      </c>
      <c r="D1391" s="58">
        <v>1</v>
      </c>
      <c r="E1391" s="58">
        <v>1</v>
      </c>
      <c r="F1391" s="58">
        <v>61</v>
      </c>
    </row>
    <row r="1392" spans="1:6" x14ac:dyDescent="0.25">
      <c r="A1392" s="58" t="s">
        <v>11</v>
      </c>
      <c r="B1392" s="58" t="s">
        <v>174</v>
      </c>
      <c r="C1392" s="58">
        <v>0</v>
      </c>
      <c r="D1392" s="58">
        <v>0</v>
      </c>
      <c r="E1392" s="58">
        <v>0</v>
      </c>
      <c r="F1392" s="58">
        <v>889</v>
      </c>
    </row>
    <row r="1393" spans="1:6" x14ac:dyDescent="0.25">
      <c r="A1393" s="58" t="s">
        <v>11</v>
      </c>
      <c r="B1393" s="58" t="s">
        <v>174</v>
      </c>
      <c r="C1393" s="58">
        <v>0</v>
      </c>
      <c r="D1393" s="58">
        <v>0</v>
      </c>
      <c r="E1393" s="58">
        <v>1</v>
      </c>
      <c r="F1393" s="58">
        <v>126</v>
      </c>
    </row>
    <row r="1394" spans="1:6" x14ac:dyDescent="0.25">
      <c r="A1394" s="58" t="s">
        <v>11</v>
      </c>
      <c r="B1394" s="58" t="s">
        <v>174</v>
      </c>
      <c r="C1394" s="58">
        <v>0</v>
      </c>
      <c r="D1394" s="58">
        <v>1</v>
      </c>
      <c r="E1394" s="58">
        <v>0</v>
      </c>
      <c r="F1394" s="58">
        <v>410</v>
      </c>
    </row>
    <row r="1395" spans="1:6" x14ac:dyDescent="0.25">
      <c r="A1395" s="58" t="s">
        <v>11</v>
      </c>
      <c r="B1395" s="58" t="s">
        <v>174</v>
      </c>
      <c r="C1395" s="58">
        <v>0</v>
      </c>
      <c r="D1395" s="58">
        <v>1</v>
      </c>
      <c r="E1395" s="58">
        <v>1</v>
      </c>
      <c r="F1395" s="58">
        <v>266</v>
      </c>
    </row>
    <row r="1396" spans="1:6" x14ac:dyDescent="0.25">
      <c r="A1396" s="58" t="s">
        <v>11</v>
      </c>
      <c r="B1396" s="58" t="s">
        <v>174</v>
      </c>
      <c r="C1396" s="58">
        <v>1</v>
      </c>
      <c r="D1396" s="58">
        <v>0</v>
      </c>
      <c r="E1396" s="58">
        <v>0</v>
      </c>
      <c r="F1396" s="58">
        <v>320</v>
      </c>
    </row>
    <row r="1397" spans="1:6" x14ac:dyDescent="0.25">
      <c r="A1397" s="58" t="s">
        <v>11</v>
      </c>
      <c r="B1397" s="58" t="s">
        <v>174</v>
      </c>
      <c r="C1397" s="58">
        <v>1</v>
      </c>
      <c r="D1397" s="58">
        <v>0</v>
      </c>
      <c r="E1397" s="58">
        <v>1</v>
      </c>
      <c r="F1397" s="58">
        <v>6</v>
      </c>
    </row>
    <row r="1398" spans="1:6" x14ac:dyDescent="0.25">
      <c r="A1398" s="58" t="s">
        <v>11</v>
      </c>
      <c r="B1398" s="58" t="s">
        <v>174</v>
      </c>
      <c r="C1398" s="58">
        <v>1</v>
      </c>
      <c r="D1398" s="58">
        <v>1</v>
      </c>
      <c r="E1398" s="58">
        <v>0</v>
      </c>
      <c r="F1398" s="58">
        <v>353</v>
      </c>
    </row>
    <row r="1399" spans="1:6" x14ac:dyDescent="0.25">
      <c r="A1399" s="58" t="s">
        <v>11</v>
      </c>
      <c r="B1399" s="58" t="s">
        <v>174</v>
      </c>
      <c r="C1399" s="58">
        <v>1</v>
      </c>
      <c r="D1399" s="58">
        <v>1</v>
      </c>
      <c r="E1399" s="58">
        <v>1</v>
      </c>
      <c r="F1399" s="58">
        <v>76</v>
      </c>
    </row>
    <row r="1400" spans="1:6" x14ac:dyDescent="0.25">
      <c r="A1400" s="58" t="s">
        <v>11</v>
      </c>
      <c r="B1400" s="58" t="s">
        <v>181</v>
      </c>
      <c r="C1400" s="58">
        <v>0</v>
      </c>
      <c r="D1400" s="58">
        <v>0</v>
      </c>
      <c r="E1400" s="58">
        <v>0</v>
      </c>
      <c r="F1400" s="58">
        <v>172</v>
      </c>
    </row>
    <row r="1401" spans="1:6" x14ac:dyDescent="0.25">
      <c r="A1401" s="58" t="s">
        <v>11</v>
      </c>
      <c r="B1401" s="58" t="s">
        <v>181</v>
      </c>
      <c r="C1401" s="58">
        <v>0</v>
      </c>
      <c r="D1401" s="58">
        <v>0</v>
      </c>
      <c r="E1401" s="58">
        <v>1</v>
      </c>
      <c r="F1401" s="58">
        <v>16</v>
      </c>
    </row>
    <row r="1402" spans="1:6" x14ac:dyDescent="0.25">
      <c r="A1402" s="58" t="s">
        <v>11</v>
      </c>
      <c r="B1402" s="58" t="s">
        <v>181</v>
      </c>
      <c r="C1402" s="58">
        <v>0</v>
      </c>
      <c r="D1402" s="58">
        <v>1</v>
      </c>
      <c r="E1402" s="58">
        <v>0</v>
      </c>
      <c r="F1402" s="58">
        <v>84</v>
      </c>
    </row>
    <row r="1403" spans="1:6" x14ac:dyDescent="0.25">
      <c r="A1403" s="58" t="s">
        <v>11</v>
      </c>
      <c r="B1403" s="58" t="s">
        <v>181</v>
      </c>
      <c r="C1403" s="58">
        <v>0</v>
      </c>
      <c r="D1403" s="58">
        <v>1</v>
      </c>
      <c r="E1403" s="58">
        <v>1</v>
      </c>
      <c r="F1403" s="58">
        <v>39</v>
      </c>
    </row>
    <row r="1404" spans="1:6" x14ac:dyDescent="0.25">
      <c r="A1404" s="58" t="s">
        <v>11</v>
      </c>
      <c r="B1404" s="58" t="s">
        <v>181</v>
      </c>
      <c r="C1404" s="58">
        <v>1</v>
      </c>
      <c r="D1404" s="58">
        <v>0</v>
      </c>
      <c r="E1404" s="58">
        <v>0</v>
      </c>
      <c r="F1404" s="58">
        <v>44</v>
      </c>
    </row>
    <row r="1405" spans="1:6" x14ac:dyDescent="0.25">
      <c r="A1405" s="58" t="s">
        <v>11</v>
      </c>
      <c r="B1405" s="58" t="s">
        <v>181</v>
      </c>
      <c r="C1405" s="58">
        <v>1</v>
      </c>
      <c r="D1405" s="58">
        <v>0</v>
      </c>
      <c r="E1405" s="58">
        <v>1</v>
      </c>
      <c r="F1405" s="58">
        <v>2</v>
      </c>
    </row>
    <row r="1406" spans="1:6" x14ac:dyDescent="0.25">
      <c r="A1406" s="58" t="s">
        <v>11</v>
      </c>
      <c r="B1406" s="58" t="s">
        <v>181</v>
      </c>
      <c r="C1406" s="58">
        <v>1</v>
      </c>
      <c r="D1406" s="58">
        <v>1</v>
      </c>
      <c r="E1406" s="58">
        <v>0</v>
      </c>
      <c r="F1406" s="58">
        <v>89</v>
      </c>
    </row>
    <row r="1407" spans="1:6" x14ac:dyDescent="0.25">
      <c r="A1407" s="58" t="s">
        <v>11</v>
      </c>
      <c r="B1407" s="58" t="s">
        <v>181</v>
      </c>
      <c r="C1407" s="58">
        <v>1</v>
      </c>
      <c r="D1407" s="58">
        <v>1</v>
      </c>
      <c r="E1407" s="58">
        <v>1</v>
      </c>
      <c r="F1407" s="58">
        <v>18</v>
      </c>
    </row>
    <row r="1408" spans="1:6" x14ac:dyDescent="0.25">
      <c r="A1408" s="58" t="s">
        <v>11</v>
      </c>
      <c r="B1408" s="58" t="s">
        <v>215</v>
      </c>
      <c r="C1408" s="58">
        <v>0</v>
      </c>
      <c r="D1408" s="58">
        <v>0</v>
      </c>
      <c r="E1408" s="58">
        <v>0</v>
      </c>
      <c r="F1408" s="58">
        <v>276</v>
      </c>
    </row>
    <row r="1409" spans="1:6" x14ac:dyDescent="0.25">
      <c r="A1409" s="58" t="s">
        <v>11</v>
      </c>
      <c r="B1409" s="58" t="s">
        <v>215</v>
      </c>
      <c r="C1409" s="58">
        <v>0</v>
      </c>
      <c r="D1409" s="58">
        <v>0</v>
      </c>
      <c r="E1409" s="58">
        <v>1</v>
      </c>
      <c r="F1409" s="58">
        <v>20</v>
      </c>
    </row>
    <row r="1410" spans="1:6" x14ac:dyDescent="0.25">
      <c r="A1410" s="58" t="s">
        <v>11</v>
      </c>
      <c r="B1410" s="58" t="s">
        <v>215</v>
      </c>
      <c r="C1410" s="58">
        <v>0</v>
      </c>
      <c r="D1410" s="58">
        <v>1</v>
      </c>
      <c r="E1410" s="58">
        <v>0</v>
      </c>
      <c r="F1410" s="58">
        <v>156</v>
      </c>
    </row>
    <row r="1411" spans="1:6" x14ac:dyDescent="0.25">
      <c r="A1411" s="58" t="s">
        <v>11</v>
      </c>
      <c r="B1411" s="58" t="s">
        <v>215</v>
      </c>
      <c r="C1411" s="58">
        <v>0</v>
      </c>
      <c r="D1411" s="58">
        <v>1</v>
      </c>
      <c r="E1411" s="58">
        <v>1</v>
      </c>
      <c r="F1411" s="58">
        <v>77</v>
      </c>
    </row>
    <row r="1412" spans="1:6" x14ac:dyDescent="0.25">
      <c r="A1412" s="58" t="s">
        <v>11</v>
      </c>
      <c r="B1412" s="58" t="s">
        <v>215</v>
      </c>
      <c r="C1412" s="58">
        <v>1</v>
      </c>
      <c r="D1412" s="58">
        <v>0</v>
      </c>
      <c r="E1412" s="58">
        <v>0</v>
      </c>
      <c r="F1412" s="58">
        <v>90</v>
      </c>
    </row>
    <row r="1413" spans="1:6" x14ac:dyDescent="0.25">
      <c r="A1413" s="58" t="s">
        <v>11</v>
      </c>
      <c r="B1413" s="58" t="s">
        <v>215</v>
      </c>
      <c r="C1413" s="58">
        <v>1</v>
      </c>
      <c r="D1413" s="58">
        <v>0</v>
      </c>
      <c r="E1413" s="58">
        <v>1</v>
      </c>
      <c r="F1413" s="58">
        <v>3</v>
      </c>
    </row>
    <row r="1414" spans="1:6" x14ac:dyDescent="0.25">
      <c r="A1414" s="58" t="s">
        <v>11</v>
      </c>
      <c r="B1414" s="58" t="s">
        <v>215</v>
      </c>
      <c r="C1414" s="58">
        <v>1</v>
      </c>
      <c r="D1414" s="58">
        <v>1</v>
      </c>
      <c r="E1414" s="58">
        <v>0</v>
      </c>
      <c r="F1414" s="58">
        <v>148</v>
      </c>
    </row>
    <row r="1415" spans="1:6" x14ac:dyDescent="0.25">
      <c r="A1415" s="58" t="s">
        <v>11</v>
      </c>
      <c r="B1415" s="58" t="s">
        <v>215</v>
      </c>
      <c r="C1415" s="58">
        <v>1</v>
      </c>
      <c r="D1415" s="58">
        <v>1</v>
      </c>
      <c r="E1415" s="58">
        <v>1</v>
      </c>
      <c r="F1415" s="58">
        <v>9</v>
      </c>
    </row>
    <row r="1416" spans="1:6" x14ac:dyDescent="0.25">
      <c r="A1416" s="58" t="s">
        <v>11</v>
      </c>
      <c r="B1416" s="58" t="s">
        <v>221</v>
      </c>
      <c r="C1416" s="58">
        <v>0</v>
      </c>
      <c r="D1416" s="58">
        <v>0</v>
      </c>
      <c r="E1416" s="58">
        <v>0</v>
      </c>
      <c r="F1416" s="58">
        <v>510</v>
      </c>
    </row>
    <row r="1417" spans="1:6" x14ac:dyDescent="0.25">
      <c r="A1417" s="58" t="s">
        <v>11</v>
      </c>
      <c r="B1417" s="58" t="s">
        <v>221</v>
      </c>
      <c r="C1417" s="58">
        <v>0</v>
      </c>
      <c r="D1417" s="58">
        <v>0</v>
      </c>
      <c r="E1417" s="58">
        <v>1</v>
      </c>
      <c r="F1417" s="58">
        <v>50</v>
      </c>
    </row>
    <row r="1418" spans="1:6" x14ac:dyDescent="0.25">
      <c r="A1418" s="58" t="s">
        <v>11</v>
      </c>
      <c r="B1418" s="58" t="s">
        <v>221</v>
      </c>
      <c r="C1418" s="58">
        <v>0</v>
      </c>
      <c r="D1418" s="58">
        <v>1</v>
      </c>
      <c r="E1418" s="58">
        <v>0</v>
      </c>
      <c r="F1418" s="58">
        <v>212</v>
      </c>
    </row>
    <row r="1419" spans="1:6" x14ac:dyDescent="0.25">
      <c r="A1419" s="58" t="s">
        <v>11</v>
      </c>
      <c r="B1419" s="58" t="s">
        <v>221</v>
      </c>
      <c r="C1419" s="58">
        <v>0</v>
      </c>
      <c r="D1419" s="58">
        <v>1</v>
      </c>
      <c r="E1419" s="58">
        <v>1</v>
      </c>
      <c r="F1419" s="58">
        <v>136</v>
      </c>
    </row>
    <row r="1420" spans="1:6" x14ac:dyDescent="0.25">
      <c r="A1420" s="58" t="s">
        <v>11</v>
      </c>
      <c r="B1420" s="58" t="s">
        <v>221</v>
      </c>
      <c r="C1420" s="58">
        <v>1</v>
      </c>
      <c r="D1420" s="58">
        <v>0</v>
      </c>
      <c r="E1420" s="58">
        <v>0</v>
      </c>
      <c r="F1420" s="58">
        <v>131</v>
      </c>
    </row>
    <row r="1421" spans="1:6" x14ac:dyDescent="0.25">
      <c r="A1421" s="58" t="s">
        <v>11</v>
      </c>
      <c r="B1421" s="58" t="s">
        <v>221</v>
      </c>
      <c r="C1421" s="58">
        <v>1</v>
      </c>
      <c r="D1421" s="58">
        <v>0</v>
      </c>
      <c r="E1421" s="58">
        <v>1</v>
      </c>
      <c r="F1421" s="58">
        <v>6</v>
      </c>
    </row>
    <row r="1422" spans="1:6" x14ac:dyDescent="0.25">
      <c r="A1422" s="58" t="s">
        <v>11</v>
      </c>
      <c r="B1422" s="58" t="s">
        <v>221</v>
      </c>
      <c r="C1422" s="58">
        <v>1</v>
      </c>
      <c r="D1422" s="58">
        <v>1</v>
      </c>
      <c r="E1422" s="58">
        <v>0</v>
      </c>
      <c r="F1422" s="58">
        <v>203</v>
      </c>
    </row>
    <row r="1423" spans="1:6" x14ac:dyDescent="0.25">
      <c r="A1423" s="58" t="s">
        <v>11</v>
      </c>
      <c r="B1423" s="58" t="s">
        <v>221</v>
      </c>
      <c r="C1423" s="58">
        <v>1</v>
      </c>
      <c r="D1423" s="58">
        <v>1</v>
      </c>
      <c r="E1423" s="58">
        <v>1</v>
      </c>
      <c r="F1423" s="58">
        <v>23</v>
      </c>
    </row>
    <row r="1424" spans="1:6" x14ac:dyDescent="0.25">
      <c r="A1424" s="58" t="s">
        <v>11</v>
      </c>
      <c r="B1424" s="58" t="s">
        <v>183</v>
      </c>
      <c r="C1424" s="58">
        <v>0</v>
      </c>
      <c r="D1424" s="58">
        <v>0</v>
      </c>
      <c r="E1424" s="58">
        <v>0</v>
      </c>
      <c r="F1424" s="58">
        <v>261</v>
      </c>
    </row>
    <row r="1425" spans="1:6" x14ac:dyDescent="0.25">
      <c r="A1425" s="58" t="s">
        <v>11</v>
      </c>
      <c r="B1425" s="58" t="s">
        <v>183</v>
      </c>
      <c r="C1425" s="58">
        <v>0</v>
      </c>
      <c r="D1425" s="58">
        <v>0</v>
      </c>
      <c r="E1425" s="58">
        <v>1</v>
      </c>
      <c r="F1425" s="58">
        <v>27</v>
      </c>
    </row>
    <row r="1426" spans="1:6" x14ac:dyDescent="0.25">
      <c r="A1426" s="58" t="s">
        <v>11</v>
      </c>
      <c r="B1426" s="58" t="s">
        <v>183</v>
      </c>
      <c r="C1426" s="58">
        <v>0</v>
      </c>
      <c r="D1426" s="58">
        <v>1</v>
      </c>
      <c r="E1426" s="58">
        <v>0</v>
      </c>
      <c r="F1426" s="58">
        <v>119</v>
      </c>
    </row>
    <row r="1427" spans="1:6" x14ac:dyDescent="0.25">
      <c r="A1427" s="58" t="s">
        <v>11</v>
      </c>
      <c r="B1427" s="58" t="s">
        <v>183</v>
      </c>
      <c r="C1427" s="58">
        <v>0</v>
      </c>
      <c r="D1427" s="58">
        <v>1</v>
      </c>
      <c r="E1427" s="58">
        <v>1</v>
      </c>
      <c r="F1427" s="58">
        <v>112</v>
      </c>
    </row>
    <row r="1428" spans="1:6" x14ac:dyDescent="0.25">
      <c r="A1428" s="58" t="s">
        <v>11</v>
      </c>
      <c r="B1428" s="58" t="s">
        <v>183</v>
      </c>
      <c r="C1428" s="58">
        <v>1</v>
      </c>
      <c r="D1428" s="58">
        <v>0</v>
      </c>
      <c r="E1428" s="58">
        <v>0</v>
      </c>
      <c r="F1428" s="58">
        <v>166</v>
      </c>
    </row>
    <row r="1429" spans="1:6" x14ac:dyDescent="0.25">
      <c r="A1429" s="58" t="s">
        <v>11</v>
      </c>
      <c r="B1429" s="58" t="s">
        <v>183</v>
      </c>
      <c r="C1429" s="58">
        <v>1</v>
      </c>
      <c r="D1429" s="58">
        <v>0</v>
      </c>
      <c r="E1429" s="58">
        <v>1</v>
      </c>
      <c r="F1429" s="58">
        <v>3</v>
      </c>
    </row>
    <row r="1430" spans="1:6" x14ac:dyDescent="0.25">
      <c r="A1430" s="58" t="s">
        <v>11</v>
      </c>
      <c r="B1430" s="58" t="s">
        <v>183</v>
      </c>
      <c r="C1430" s="58">
        <v>1</v>
      </c>
      <c r="D1430" s="58">
        <v>1</v>
      </c>
      <c r="E1430" s="58">
        <v>0</v>
      </c>
      <c r="F1430" s="58">
        <v>118</v>
      </c>
    </row>
    <row r="1431" spans="1:6" x14ac:dyDescent="0.25">
      <c r="A1431" s="58" t="s">
        <v>11</v>
      </c>
      <c r="B1431" s="58" t="s">
        <v>183</v>
      </c>
      <c r="C1431" s="58">
        <v>1</v>
      </c>
      <c r="D1431" s="58">
        <v>1</v>
      </c>
      <c r="E1431" s="58">
        <v>1</v>
      </c>
      <c r="F1431" s="58">
        <v>21</v>
      </c>
    </row>
    <row r="1432" spans="1:6" x14ac:dyDescent="0.25">
      <c r="A1432" s="58" t="s">
        <v>11</v>
      </c>
      <c r="B1432" s="58" t="s">
        <v>179</v>
      </c>
      <c r="C1432" s="58">
        <v>0</v>
      </c>
      <c r="D1432" s="58">
        <v>0</v>
      </c>
      <c r="E1432" s="58">
        <v>0</v>
      </c>
      <c r="F1432" s="58">
        <v>299</v>
      </c>
    </row>
    <row r="1433" spans="1:6" x14ac:dyDescent="0.25">
      <c r="A1433" s="58" t="s">
        <v>11</v>
      </c>
      <c r="B1433" s="58" t="s">
        <v>179</v>
      </c>
      <c r="C1433" s="58">
        <v>0</v>
      </c>
      <c r="D1433" s="58">
        <v>0</v>
      </c>
      <c r="E1433" s="58">
        <v>1</v>
      </c>
      <c r="F1433" s="58">
        <v>59</v>
      </c>
    </row>
    <row r="1434" spans="1:6" x14ac:dyDescent="0.25">
      <c r="A1434" s="58" t="s">
        <v>11</v>
      </c>
      <c r="B1434" s="58" t="s">
        <v>179</v>
      </c>
      <c r="C1434" s="58">
        <v>0</v>
      </c>
      <c r="D1434" s="58">
        <v>1</v>
      </c>
      <c r="E1434" s="58">
        <v>0</v>
      </c>
      <c r="F1434" s="58">
        <v>107</v>
      </c>
    </row>
    <row r="1435" spans="1:6" x14ac:dyDescent="0.25">
      <c r="A1435" s="58" t="s">
        <v>11</v>
      </c>
      <c r="B1435" s="58" t="s">
        <v>179</v>
      </c>
      <c r="C1435" s="58">
        <v>0</v>
      </c>
      <c r="D1435" s="58">
        <v>1</v>
      </c>
      <c r="E1435" s="58">
        <v>1</v>
      </c>
      <c r="F1435" s="58">
        <v>125</v>
      </c>
    </row>
    <row r="1436" spans="1:6" x14ac:dyDescent="0.25">
      <c r="A1436" s="58" t="s">
        <v>11</v>
      </c>
      <c r="B1436" s="58" t="s">
        <v>179</v>
      </c>
      <c r="C1436" s="58">
        <v>1</v>
      </c>
      <c r="D1436" s="58">
        <v>0</v>
      </c>
      <c r="E1436" s="58">
        <v>0</v>
      </c>
      <c r="F1436" s="58">
        <v>125</v>
      </c>
    </row>
    <row r="1437" spans="1:6" x14ac:dyDescent="0.25">
      <c r="A1437" s="58" t="s">
        <v>11</v>
      </c>
      <c r="B1437" s="58" t="s">
        <v>179</v>
      </c>
      <c r="C1437" s="58">
        <v>1</v>
      </c>
      <c r="D1437" s="58">
        <v>0</v>
      </c>
      <c r="E1437" s="58">
        <v>1</v>
      </c>
      <c r="F1437" s="58">
        <v>2</v>
      </c>
    </row>
    <row r="1438" spans="1:6" x14ac:dyDescent="0.25">
      <c r="A1438" s="58" t="s">
        <v>11</v>
      </c>
      <c r="B1438" s="58" t="s">
        <v>179</v>
      </c>
      <c r="C1438" s="58">
        <v>1</v>
      </c>
      <c r="D1438" s="58">
        <v>1</v>
      </c>
      <c r="E1438" s="58">
        <v>0</v>
      </c>
      <c r="F1438" s="58">
        <v>114</v>
      </c>
    </row>
    <row r="1439" spans="1:6" x14ac:dyDescent="0.25">
      <c r="A1439" s="58" t="s">
        <v>11</v>
      </c>
      <c r="B1439" s="58" t="s">
        <v>179</v>
      </c>
      <c r="C1439" s="58">
        <v>1</v>
      </c>
      <c r="D1439" s="58">
        <v>1</v>
      </c>
      <c r="E1439" s="58">
        <v>1</v>
      </c>
      <c r="F1439" s="58">
        <v>28</v>
      </c>
    </row>
    <row r="1440" spans="1:6" x14ac:dyDescent="0.25">
      <c r="A1440" s="58" t="s">
        <v>11</v>
      </c>
      <c r="B1440" s="58" t="s">
        <v>220</v>
      </c>
      <c r="C1440" s="58">
        <v>0</v>
      </c>
      <c r="D1440" s="58">
        <v>0</v>
      </c>
      <c r="E1440" s="58">
        <v>0</v>
      </c>
      <c r="F1440" s="58">
        <v>435</v>
      </c>
    </row>
    <row r="1441" spans="1:6" x14ac:dyDescent="0.25">
      <c r="A1441" s="58" t="s">
        <v>11</v>
      </c>
      <c r="B1441" s="58" t="s">
        <v>220</v>
      </c>
      <c r="C1441" s="58">
        <v>0</v>
      </c>
      <c r="D1441" s="58">
        <v>0</v>
      </c>
      <c r="E1441" s="58">
        <v>1</v>
      </c>
      <c r="F1441" s="58">
        <v>46</v>
      </c>
    </row>
    <row r="1442" spans="1:6" x14ac:dyDescent="0.25">
      <c r="A1442" s="58" t="s">
        <v>11</v>
      </c>
      <c r="B1442" s="58" t="s">
        <v>220</v>
      </c>
      <c r="C1442" s="58">
        <v>0</v>
      </c>
      <c r="D1442" s="58">
        <v>1</v>
      </c>
      <c r="E1442" s="58">
        <v>0</v>
      </c>
      <c r="F1442" s="58">
        <v>165</v>
      </c>
    </row>
    <row r="1443" spans="1:6" x14ac:dyDescent="0.25">
      <c r="A1443" s="58" t="s">
        <v>11</v>
      </c>
      <c r="B1443" s="58" t="s">
        <v>220</v>
      </c>
      <c r="C1443" s="58">
        <v>0</v>
      </c>
      <c r="D1443" s="58">
        <v>1</v>
      </c>
      <c r="E1443" s="58">
        <v>1</v>
      </c>
      <c r="F1443" s="58">
        <v>117</v>
      </c>
    </row>
    <row r="1444" spans="1:6" x14ac:dyDescent="0.25">
      <c r="A1444" s="58" t="s">
        <v>11</v>
      </c>
      <c r="B1444" s="58" t="s">
        <v>220</v>
      </c>
      <c r="C1444" s="58">
        <v>1</v>
      </c>
      <c r="D1444" s="58">
        <v>0</v>
      </c>
      <c r="E1444" s="58">
        <v>0</v>
      </c>
      <c r="F1444" s="58">
        <v>164</v>
      </c>
    </row>
    <row r="1445" spans="1:6" x14ac:dyDescent="0.25">
      <c r="A1445" s="58" t="s">
        <v>11</v>
      </c>
      <c r="B1445" s="58" t="s">
        <v>220</v>
      </c>
      <c r="C1445" s="58">
        <v>1</v>
      </c>
      <c r="D1445" s="58">
        <v>0</v>
      </c>
      <c r="E1445" s="58">
        <v>1</v>
      </c>
      <c r="F1445" s="58">
        <v>2</v>
      </c>
    </row>
    <row r="1446" spans="1:6" x14ac:dyDescent="0.25">
      <c r="A1446" s="58" t="s">
        <v>11</v>
      </c>
      <c r="B1446" s="58" t="s">
        <v>220</v>
      </c>
      <c r="C1446" s="58">
        <v>1</v>
      </c>
      <c r="D1446" s="58">
        <v>1</v>
      </c>
      <c r="E1446" s="58">
        <v>0</v>
      </c>
      <c r="F1446" s="58">
        <v>199</v>
      </c>
    </row>
    <row r="1447" spans="1:6" x14ac:dyDescent="0.25">
      <c r="A1447" s="58" t="s">
        <v>11</v>
      </c>
      <c r="B1447" s="58" t="s">
        <v>220</v>
      </c>
      <c r="C1447" s="58">
        <v>1</v>
      </c>
      <c r="D1447" s="58">
        <v>1</v>
      </c>
      <c r="E1447" s="58">
        <v>1</v>
      </c>
      <c r="F1447" s="58">
        <v>36</v>
      </c>
    </row>
    <row r="1448" spans="1:6" x14ac:dyDescent="0.25">
      <c r="A1448" s="58" t="s">
        <v>11</v>
      </c>
      <c r="B1448" s="58" t="s">
        <v>184</v>
      </c>
      <c r="C1448" s="58">
        <v>0</v>
      </c>
      <c r="D1448" s="58">
        <v>0</v>
      </c>
      <c r="E1448" s="58">
        <v>0</v>
      </c>
      <c r="F1448" s="58">
        <v>445</v>
      </c>
    </row>
    <row r="1449" spans="1:6" x14ac:dyDescent="0.25">
      <c r="A1449" s="58" t="s">
        <v>11</v>
      </c>
      <c r="B1449" s="58" t="s">
        <v>184</v>
      </c>
      <c r="C1449" s="58">
        <v>0</v>
      </c>
      <c r="D1449" s="58">
        <v>0</v>
      </c>
      <c r="E1449" s="58">
        <v>1</v>
      </c>
      <c r="F1449" s="58">
        <v>63</v>
      </c>
    </row>
    <row r="1450" spans="1:6" x14ac:dyDescent="0.25">
      <c r="A1450" s="58" t="s">
        <v>11</v>
      </c>
      <c r="B1450" s="58" t="s">
        <v>184</v>
      </c>
      <c r="C1450" s="58">
        <v>0</v>
      </c>
      <c r="D1450" s="58">
        <v>1</v>
      </c>
      <c r="E1450" s="58">
        <v>0</v>
      </c>
      <c r="F1450" s="58">
        <v>195</v>
      </c>
    </row>
    <row r="1451" spans="1:6" x14ac:dyDescent="0.25">
      <c r="A1451" s="58" t="s">
        <v>11</v>
      </c>
      <c r="B1451" s="58" t="s">
        <v>184</v>
      </c>
      <c r="C1451" s="58">
        <v>0</v>
      </c>
      <c r="D1451" s="58">
        <v>1</v>
      </c>
      <c r="E1451" s="58">
        <v>1</v>
      </c>
      <c r="F1451" s="58">
        <v>106</v>
      </c>
    </row>
    <row r="1452" spans="1:6" x14ac:dyDescent="0.25">
      <c r="A1452" s="58" t="s">
        <v>11</v>
      </c>
      <c r="B1452" s="58" t="s">
        <v>184</v>
      </c>
      <c r="C1452" s="58">
        <v>1</v>
      </c>
      <c r="D1452" s="58">
        <v>0</v>
      </c>
      <c r="E1452" s="58">
        <v>0</v>
      </c>
      <c r="F1452" s="58">
        <v>121</v>
      </c>
    </row>
    <row r="1453" spans="1:6" x14ac:dyDescent="0.25">
      <c r="A1453" s="58" t="s">
        <v>11</v>
      </c>
      <c r="B1453" s="58" t="s">
        <v>184</v>
      </c>
      <c r="C1453" s="58">
        <v>1</v>
      </c>
      <c r="D1453" s="58">
        <v>0</v>
      </c>
      <c r="E1453" s="58">
        <v>1</v>
      </c>
      <c r="F1453" s="58">
        <v>5</v>
      </c>
    </row>
    <row r="1454" spans="1:6" x14ac:dyDescent="0.25">
      <c r="A1454" s="58" t="s">
        <v>11</v>
      </c>
      <c r="B1454" s="58" t="s">
        <v>184</v>
      </c>
      <c r="C1454" s="58">
        <v>1</v>
      </c>
      <c r="D1454" s="58">
        <v>1</v>
      </c>
      <c r="E1454" s="58">
        <v>0</v>
      </c>
      <c r="F1454" s="58">
        <v>174</v>
      </c>
    </row>
    <row r="1455" spans="1:6" x14ac:dyDescent="0.25">
      <c r="A1455" s="58" t="s">
        <v>11</v>
      </c>
      <c r="B1455" s="58" t="s">
        <v>184</v>
      </c>
      <c r="C1455" s="58">
        <v>1</v>
      </c>
      <c r="D1455" s="58">
        <v>1</v>
      </c>
      <c r="E1455" s="58">
        <v>1</v>
      </c>
      <c r="F1455" s="58">
        <v>46</v>
      </c>
    </row>
    <row r="1456" spans="1:6" x14ac:dyDescent="0.25">
      <c r="A1456" s="58" t="s">
        <v>11</v>
      </c>
      <c r="B1456" s="58" t="s">
        <v>219</v>
      </c>
      <c r="C1456" s="58">
        <v>0</v>
      </c>
      <c r="D1456" s="58">
        <v>0</v>
      </c>
      <c r="E1456" s="58">
        <v>0</v>
      </c>
      <c r="F1456" s="58">
        <v>456</v>
      </c>
    </row>
    <row r="1457" spans="1:6" x14ac:dyDescent="0.25">
      <c r="A1457" s="58" t="s">
        <v>11</v>
      </c>
      <c r="B1457" s="58" t="s">
        <v>219</v>
      </c>
      <c r="C1457" s="58">
        <v>0</v>
      </c>
      <c r="D1457" s="58">
        <v>0</v>
      </c>
      <c r="E1457" s="58">
        <v>1</v>
      </c>
      <c r="F1457" s="58">
        <v>87</v>
      </c>
    </row>
    <row r="1458" spans="1:6" x14ac:dyDescent="0.25">
      <c r="A1458" s="58" t="s">
        <v>11</v>
      </c>
      <c r="B1458" s="58" t="s">
        <v>219</v>
      </c>
      <c r="C1458" s="58">
        <v>0</v>
      </c>
      <c r="D1458" s="58">
        <v>1</v>
      </c>
      <c r="E1458" s="58">
        <v>0</v>
      </c>
      <c r="F1458" s="58">
        <v>236</v>
      </c>
    </row>
    <row r="1459" spans="1:6" x14ac:dyDescent="0.25">
      <c r="A1459" s="58" t="s">
        <v>11</v>
      </c>
      <c r="B1459" s="58" t="s">
        <v>219</v>
      </c>
      <c r="C1459" s="58">
        <v>0</v>
      </c>
      <c r="D1459" s="58">
        <v>1</v>
      </c>
      <c r="E1459" s="58">
        <v>1</v>
      </c>
      <c r="F1459" s="58">
        <v>194</v>
      </c>
    </row>
    <row r="1460" spans="1:6" x14ac:dyDescent="0.25">
      <c r="A1460" s="58" t="s">
        <v>11</v>
      </c>
      <c r="B1460" s="58" t="s">
        <v>219</v>
      </c>
      <c r="C1460" s="58">
        <v>1</v>
      </c>
      <c r="D1460" s="58">
        <v>0</v>
      </c>
      <c r="E1460" s="58">
        <v>0</v>
      </c>
      <c r="F1460" s="58">
        <v>243</v>
      </c>
    </row>
    <row r="1461" spans="1:6" x14ac:dyDescent="0.25">
      <c r="A1461" s="58" t="s">
        <v>11</v>
      </c>
      <c r="B1461" s="58" t="s">
        <v>219</v>
      </c>
      <c r="C1461" s="58">
        <v>1</v>
      </c>
      <c r="D1461" s="58">
        <v>0</v>
      </c>
      <c r="E1461" s="58">
        <v>1</v>
      </c>
      <c r="F1461" s="58">
        <v>13</v>
      </c>
    </row>
    <row r="1462" spans="1:6" x14ac:dyDescent="0.25">
      <c r="A1462" s="58" t="s">
        <v>11</v>
      </c>
      <c r="B1462" s="58" t="s">
        <v>219</v>
      </c>
      <c r="C1462" s="58">
        <v>1</v>
      </c>
      <c r="D1462" s="58">
        <v>1</v>
      </c>
      <c r="E1462" s="58">
        <v>0</v>
      </c>
      <c r="F1462" s="58">
        <v>184</v>
      </c>
    </row>
    <row r="1463" spans="1:6" x14ac:dyDescent="0.25">
      <c r="A1463" s="58" t="s">
        <v>11</v>
      </c>
      <c r="B1463" s="58" t="s">
        <v>219</v>
      </c>
      <c r="C1463" s="58">
        <v>1</v>
      </c>
      <c r="D1463" s="58">
        <v>1</v>
      </c>
      <c r="E1463" s="58">
        <v>1</v>
      </c>
      <c r="F1463" s="58">
        <v>28</v>
      </c>
    </row>
    <row r="1464" spans="1:6" x14ac:dyDescent="0.25">
      <c r="A1464" s="58" t="s">
        <v>11</v>
      </c>
      <c r="B1464" s="58" t="s">
        <v>216</v>
      </c>
      <c r="C1464" s="58">
        <v>0</v>
      </c>
      <c r="D1464" s="58">
        <v>0</v>
      </c>
      <c r="E1464" s="58">
        <v>0</v>
      </c>
      <c r="F1464" s="58">
        <v>330</v>
      </c>
    </row>
    <row r="1465" spans="1:6" x14ac:dyDescent="0.25">
      <c r="A1465" s="58" t="s">
        <v>11</v>
      </c>
      <c r="B1465" s="58" t="s">
        <v>216</v>
      </c>
      <c r="C1465" s="58">
        <v>0</v>
      </c>
      <c r="D1465" s="58">
        <v>0</v>
      </c>
      <c r="E1465" s="58">
        <v>1</v>
      </c>
      <c r="F1465" s="58">
        <v>42</v>
      </c>
    </row>
    <row r="1466" spans="1:6" x14ac:dyDescent="0.25">
      <c r="A1466" s="58" t="s">
        <v>11</v>
      </c>
      <c r="B1466" s="58" t="s">
        <v>216</v>
      </c>
      <c r="C1466" s="58">
        <v>0</v>
      </c>
      <c r="D1466" s="58">
        <v>1</v>
      </c>
      <c r="E1466" s="58">
        <v>0</v>
      </c>
      <c r="F1466" s="58">
        <v>201</v>
      </c>
    </row>
    <row r="1467" spans="1:6" x14ac:dyDescent="0.25">
      <c r="A1467" s="58" t="s">
        <v>11</v>
      </c>
      <c r="B1467" s="58" t="s">
        <v>216</v>
      </c>
      <c r="C1467" s="58">
        <v>0</v>
      </c>
      <c r="D1467" s="58">
        <v>1</v>
      </c>
      <c r="E1467" s="58">
        <v>1</v>
      </c>
      <c r="F1467" s="58">
        <v>122</v>
      </c>
    </row>
    <row r="1468" spans="1:6" x14ac:dyDescent="0.25">
      <c r="A1468" s="58" t="s">
        <v>11</v>
      </c>
      <c r="B1468" s="58" t="s">
        <v>216</v>
      </c>
      <c r="C1468" s="58">
        <v>1</v>
      </c>
      <c r="D1468" s="58">
        <v>0</v>
      </c>
      <c r="E1468" s="58">
        <v>0</v>
      </c>
      <c r="F1468" s="58">
        <v>57</v>
      </c>
    </row>
    <row r="1469" spans="1:6" x14ac:dyDescent="0.25">
      <c r="A1469" s="58" t="s">
        <v>11</v>
      </c>
      <c r="B1469" s="58" t="s">
        <v>216</v>
      </c>
      <c r="C1469" s="58">
        <v>1</v>
      </c>
      <c r="D1469" s="58">
        <v>0</v>
      </c>
      <c r="E1469" s="58">
        <v>1</v>
      </c>
      <c r="F1469" s="58">
        <v>4</v>
      </c>
    </row>
    <row r="1470" spans="1:6" x14ac:dyDescent="0.25">
      <c r="A1470" s="58" t="s">
        <v>11</v>
      </c>
      <c r="B1470" s="58" t="s">
        <v>216</v>
      </c>
      <c r="C1470" s="58">
        <v>1</v>
      </c>
      <c r="D1470" s="58">
        <v>1</v>
      </c>
      <c r="E1470" s="58">
        <v>0</v>
      </c>
      <c r="F1470" s="58">
        <v>106</v>
      </c>
    </row>
    <row r="1471" spans="1:6" x14ac:dyDescent="0.25">
      <c r="A1471" s="58" t="s">
        <v>11</v>
      </c>
      <c r="B1471" s="58" t="s">
        <v>216</v>
      </c>
      <c r="C1471" s="58">
        <v>1</v>
      </c>
      <c r="D1471" s="58">
        <v>1</v>
      </c>
      <c r="E1471" s="58">
        <v>1</v>
      </c>
      <c r="F1471" s="58">
        <v>11</v>
      </c>
    </row>
    <row r="1472" spans="1:6" x14ac:dyDescent="0.25">
      <c r="A1472" s="58" t="s">
        <v>11</v>
      </c>
      <c r="B1472" s="58" t="s">
        <v>207</v>
      </c>
      <c r="C1472" s="58">
        <v>0</v>
      </c>
      <c r="D1472" s="58">
        <v>0</v>
      </c>
      <c r="E1472" s="58">
        <v>0</v>
      </c>
      <c r="F1472" s="58">
        <v>515</v>
      </c>
    </row>
    <row r="1473" spans="1:6" x14ac:dyDescent="0.25">
      <c r="A1473" s="58" t="s">
        <v>11</v>
      </c>
      <c r="B1473" s="58" t="s">
        <v>207</v>
      </c>
      <c r="C1473" s="58">
        <v>0</v>
      </c>
      <c r="D1473" s="58">
        <v>0</v>
      </c>
      <c r="E1473" s="58">
        <v>1</v>
      </c>
      <c r="F1473" s="58">
        <v>66</v>
      </c>
    </row>
    <row r="1474" spans="1:6" x14ac:dyDescent="0.25">
      <c r="A1474" s="58" t="s">
        <v>11</v>
      </c>
      <c r="B1474" s="58" t="s">
        <v>207</v>
      </c>
      <c r="C1474" s="58">
        <v>0</v>
      </c>
      <c r="D1474" s="58">
        <v>1</v>
      </c>
      <c r="E1474" s="58">
        <v>0</v>
      </c>
      <c r="F1474" s="58">
        <v>229</v>
      </c>
    </row>
    <row r="1475" spans="1:6" x14ac:dyDescent="0.25">
      <c r="A1475" s="58" t="s">
        <v>11</v>
      </c>
      <c r="B1475" s="58" t="s">
        <v>207</v>
      </c>
      <c r="C1475" s="58">
        <v>0</v>
      </c>
      <c r="D1475" s="58">
        <v>1</v>
      </c>
      <c r="E1475" s="58">
        <v>1</v>
      </c>
      <c r="F1475" s="58">
        <v>157</v>
      </c>
    </row>
    <row r="1476" spans="1:6" x14ac:dyDescent="0.25">
      <c r="A1476" s="58" t="s">
        <v>11</v>
      </c>
      <c r="B1476" s="58" t="s">
        <v>207</v>
      </c>
      <c r="C1476" s="58">
        <v>1</v>
      </c>
      <c r="D1476" s="58">
        <v>0</v>
      </c>
      <c r="E1476" s="58">
        <v>0</v>
      </c>
      <c r="F1476" s="58">
        <v>113</v>
      </c>
    </row>
    <row r="1477" spans="1:6" x14ac:dyDescent="0.25">
      <c r="A1477" s="58" t="s">
        <v>11</v>
      </c>
      <c r="B1477" s="58" t="s">
        <v>207</v>
      </c>
      <c r="C1477" s="58">
        <v>1</v>
      </c>
      <c r="D1477" s="58">
        <v>0</v>
      </c>
      <c r="E1477" s="58">
        <v>1</v>
      </c>
      <c r="F1477" s="58">
        <v>2</v>
      </c>
    </row>
    <row r="1478" spans="1:6" x14ac:dyDescent="0.25">
      <c r="A1478" s="58" t="s">
        <v>11</v>
      </c>
      <c r="B1478" s="58" t="s">
        <v>207</v>
      </c>
      <c r="C1478" s="58">
        <v>1</v>
      </c>
      <c r="D1478" s="58">
        <v>1</v>
      </c>
      <c r="E1478" s="58">
        <v>0</v>
      </c>
      <c r="F1478" s="58">
        <v>105</v>
      </c>
    </row>
    <row r="1479" spans="1:6" x14ac:dyDescent="0.25">
      <c r="A1479" s="58" t="s">
        <v>11</v>
      </c>
      <c r="B1479" s="58" t="s">
        <v>207</v>
      </c>
      <c r="C1479" s="58">
        <v>1</v>
      </c>
      <c r="D1479" s="58">
        <v>1</v>
      </c>
      <c r="E1479" s="58">
        <v>1</v>
      </c>
      <c r="F1479" s="58">
        <v>10</v>
      </c>
    </row>
    <row r="1480" spans="1:6" x14ac:dyDescent="0.25">
      <c r="A1480" s="58" t="s">
        <v>11</v>
      </c>
      <c r="B1480" s="58" t="s">
        <v>303</v>
      </c>
      <c r="C1480" s="58">
        <v>0</v>
      </c>
      <c r="D1480" s="58">
        <v>0</v>
      </c>
      <c r="E1480" s="58">
        <v>0</v>
      </c>
      <c r="F1480" s="58">
        <v>249</v>
      </c>
    </row>
    <row r="1481" spans="1:6" x14ac:dyDescent="0.25">
      <c r="A1481" s="58" t="s">
        <v>11</v>
      </c>
      <c r="B1481" s="58" t="s">
        <v>303</v>
      </c>
      <c r="C1481" s="58">
        <v>0</v>
      </c>
      <c r="D1481" s="58">
        <v>0</v>
      </c>
      <c r="E1481" s="58">
        <v>1</v>
      </c>
      <c r="F1481" s="58">
        <v>27</v>
      </c>
    </row>
    <row r="1482" spans="1:6" x14ac:dyDescent="0.25">
      <c r="A1482" s="58" t="s">
        <v>11</v>
      </c>
      <c r="B1482" s="58" t="s">
        <v>303</v>
      </c>
      <c r="C1482" s="58">
        <v>0</v>
      </c>
      <c r="D1482" s="58">
        <v>1</v>
      </c>
      <c r="E1482" s="58">
        <v>0</v>
      </c>
      <c r="F1482" s="58">
        <v>125</v>
      </c>
    </row>
    <row r="1483" spans="1:6" x14ac:dyDescent="0.25">
      <c r="A1483" s="58" t="s">
        <v>11</v>
      </c>
      <c r="B1483" s="58" t="s">
        <v>303</v>
      </c>
      <c r="C1483" s="58">
        <v>0</v>
      </c>
      <c r="D1483" s="58">
        <v>1</v>
      </c>
      <c r="E1483" s="58">
        <v>1</v>
      </c>
      <c r="F1483" s="58">
        <v>47</v>
      </c>
    </row>
    <row r="1484" spans="1:6" x14ac:dyDescent="0.25">
      <c r="A1484" s="58" t="s">
        <v>11</v>
      </c>
      <c r="B1484" s="58" t="s">
        <v>303</v>
      </c>
      <c r="C1484" s="58">
        <v>1</v>
      </c>
      <c r="D1484" s="58">
        <v>0</v>
      </c>
      <c r="E1484" s="58">
        <v>0</v>
      </c>
      <c r="F1484" s="58">
        <v>96</v>
      </c>
    </row>
    <row r="1485" spans="1:6" x14ac:dyDescent="0.25">
      <c r="A1485" s="58" t="s">
        <v>11</v>
      </c>
      <c r="B1485" s="58" t="s">
        <v>303</v>
      </c>
      <c r="C1485" s="58">
        <v>1</v>
      </c>
      <c r="D1485" s="58">
        <v>0</v>
      </c>
      <c r="E1485" s="58">
        <v>1</v>
      </c>
      <c r="F1485" s="58">
        <v>1</v>
      </c>
    </row>
    <row r="1486" spans="1:6" x14ac:dyDescent="0.25">
      <c r="A1486" s="58" t="s">
        <v>11</v>
      </c>
      <c r="B1486" s="58" t="s">
        <v>303</v>
      </c>
      <c r="C1486" s="58">
        <v>1</v>
      </c>
      <c r="D1486" s="58">
        <v>1</v>
      </c>
      <c r="E1486" s="58">
        <v>0</v>
      </c>
      <c r="F1486" s="58">
        <v>144</v>
      </c>
    </row>
    <row r="1487" spans="1:6" x14ac:dyDescent="0.25">
      <c r="A1487" s="58" t="s">
        <v>11</v>
      </c>
      <c r="B1487" s="58" t="s">
        <v>303</v>
      </c>
      <c r="C1487" s="58">
        <v>1</v>
      </c>
      <c r="D1487" s="58">
        <v>1</v>
      </c>
      <c r="E1487" s="58">
        <v>1</v>
      </c>
      <c r="F1487" s="58">
        <v>26</v>
      </c>
    </row>
    <row r="1488" spans="1:6" x14ac:dyDescent="0.25">
      <c r="A1488" s="58" t="s">
        <v>11</v>
      </c>
      <c r="B1488" s="58" t="s">
        <v>304</v>
      </c>
      <c r="C1488" s="58">
        <v>0</v>
      </c>
      <c r="D1488" s="58">
        <v>0</v>
      </c>
      <c r="E1488" s="58">
        <v>0</v>
      </c>
      <c r="F1488" s="58">
        <v>278</v>
      </c>
    </row>
    <row r="1489" spans="1:6" x14ac:dyDescent="0.25">
      <c r="A1489" s="58" t="s">
        <v>11</v>
      </c>
      <c r="B1489" s="58" t="s">
        <v>304</v>
      </c>
      <c r="C1489" s="58">
        <v>0</v>
      </c>
      <c r="D1489" s="58">
        <v>0</v>
      </c>
      <c r="E1489" s="58">
        <v>1</v>
      </c>
      <c r="F1489" s="58">
        <v>26</v>
      </c>
    </row>
    <row r="1490" spans="1:6" x14ac:dyDescent="0.25">
      <c r="A1490" s="58" t="s">
        <v>11</v>
      </c>
      <c r="B1490" s="58" t="s">
        <v>304</v>
      </c>
      <c r="C1490" s="58">
        <v>0</v>
      </c>
      <c r="D1490" s="58">
        <v>1</v>
      </c>
      <c r="E1490" s="58">
        <v>0</v>
      </c>
      <c r="F1490" s="58">
        <v>140</v>
      </c>
    </row>
    <row r="1491" spans="1:6" x14ac:dyDescent="0.25">
      <c r="A1491" s="58" t="s">
        <v>11</v>
      </c>
      <c r="B1491" s="58" t="s">
        <v>304</v>
      </c>
      <c r="C1491" s="58">
        <v>0</v>
      </c>
      <c r="D1491" s="58">
        <v>1</v>
      </c>
      <c r="E1491" s="58">
        <v>1</v>
      </c>
      <c r="F1491" s="58">
        <v>45</v>
      </c>
    </row>
    <row r="1492" spans="1:6" x14ac:dyDescent="0.25">
      <c r="A1492" s="58" t="s">
        <v>11</v>
      </c>
      <c r="B1492" s="58" t="s">
        <v>304</v>
      </c>
      <c r="C1492" s="58">
        <v>1</v>
      </c>
      <c r="D1492" s="58">
        <v>0</v>
      </c>
      <c r="E1492" s="58">
        <v>0</v>
      </c>
      <c r="F1492" s="58">
        <v>102</v>
      </c>
    </row>
    <row r="1493" spans="1:6" x14ac:dyDescent="0.25">
      <c r="A1493" s="58" t="s">
        <v>11</v>
      </c>
      <c r="B1493" s="58" t="s">
        <v>304</v>
      </c>
      <c r="C1493" s="58">
        <v>1</v>
      </c>
      <c r="D1493" s="58">
        <v>0</v>
      </c>
      <c r="E1493" s="58">
        <v>1</v>
      </c>
      <c r="F1493" s="58">
        <v>4</v>
      </c>
    </row>
    <row r="1494" spans="1:6" x14ac:dyDescent="0.25">
      <c r="A1494" s="58" t="s">
        <v>11</v>
      </c>
      <c r="B1494" s="58" t="s">
        <v>304</v>
      </c>
      <c r="C1494" s="58">
        <v>1</v>
      </c>
      <c r="D1494" s="58">
        <v>1</v>
      </c>
      <c r="E1494" s="58">
        <v>0</v>
      </c>
      <c r="F1494" s="58">
        <v>188</v>
      </c>
    </row>
    <row r="1495" spans="1:6" x14ac:dyDescent="0.25">
      <c r="A1495" s="58" t="s">
        <v>11</v>
      </c>
      <c r="B1495" s="58" t="s">
        <v>304</v>
      </c>
      <c r="C1495" s="58">
        <v>1</v>
      </c>
      <c r="D1495" s="58">
        <v>1</v>
      </c>
      <c r="E1495" s="58">
        <v>1</v>
      </c>
      <c r="F1495" s="58">
        <v>11</v>
      </c>
    </row>
    <row r="1496" spans="1:6" x14ac:dyDescent="0.25">
      <c r="A1496" s="58" t="s">
        <v>15</v>
      </c>
      <c r="B1496" s="58" t="s">
        <v>300</v>
      </c>
      <c r="C1496" s="58">
        <v>0</v>
      </c>
      <c r="D1496" s="58">
        <v>0</v>
      </c>
      <c r="E1496" s="58">
        <v>0</v>
      </c>
      <c r="F1496" s="58">
        <v>33</v>
      </c>
    </row>
    <row r="1497" spans="1:6" x14ac:dyDescent="0.25">
      <c r="A1497" s="58" t="s">
        <v>15</v>
      </c>
      <c r="B1497" s="58" t="s">
        <v>300</v>
      </c>
      <c r="C1497" s="58">
        <v>0</v>
      </c>
      <c r="D1497" s="58">
        <v>0</v>
      </c>
      <c r="E1497" s="58">
        <v>1</v>
      </c>
      <c r="F1497" s="58">
        <v>190</v>
      </c>
    </row>
    <row r="1498" spans="1:6" x14ac:dyDescent="0.25">
      <c r="A1498" s="58" t="s">
        <v>15</v>
      </c>
      <c r="B1498" s="58" t="s">
        <v>300</v>
      </c>
      <c r="C1498" s="58">
        <v>0</v>
      </c>
      <c r="D1498" s="58">
        <v>1</v>
      </c>
      <c r="E1498" s="58">
        <v>0</v>
      </c>
      <c r="F1498" s="58">
        <v>2</v>
      </c>
    </row>
    <row r="1499" spans="1:6" x14ac:dyDescent="0.25">
      <c r="A1499" s="58" t="s">
        <v>15</v>
      </c>
      <c r="B1499" s="58" t="s">
        <v>300</v>
      </c>
      <c r="C1499" s="58">
        <v>0</v>
      </c>
      <c r="D1499" s="58">
        <v>1</v>
      </c>
      <c r="E1499" s="58">
        <v>1</v>
      </c>
      <c r="F1499" s="58">
        <v>1</v>
      </c>
    </row>
    <row r="1500" spans="1:6" x14ac:dyDescent="0.25">
      <c r="A1500" s="58" t="s">
        <v>15</v>
      </c>
      <c r="B1500" s="58" t="s">
        <v>300</v>
      </c>
      <c r="C1500" s="58">
        <v>1</v>
      </c>
      <c r="D1500" s="58">
        <v>0</v>
      </c>
      <c r="E1500" s="58">
        <v>0</v>
      </c>
      <c r="F1500" s="58">
        <v>46</v>
      </c>
    </row>
    <row r="1501" spans="1:6" x14ac:dyDescent="0.25">
      <c r="A1501" s="58" t="s">
        <v>15</v>
      </c>
      <c r="B1501" s="58" t="s">
        <v>300</v>
      </c>
      <c r="C1501" s="58">
        <v>1</v>
      </c>
      <c r="D1501" s="58">
        <v>0</v>
      </c>
      <c r="E1501" s="58">
        <v>1</v>
      </c>
      <c r="F1501" s="58">
        <v>77</v>
      </c>
    </row>
    <row r="1502" spans="1:6" x14ac:dyDescent="0.25">
      <c r="A1502" s="58" t="s">
        <v>15</v>
      </c>
      <c r="B1502" s="58" t="s">
        <v>300</v>
      </c>
      <c r="C1502" s="58">
        <v>1</v>
      </c>
      <c r="D1502" s="58">
        <v>1</v>
      </c>
      <c r="E1502" s="58">
        <v>0</v>
      </c>
      <c r="F1502" s="58">
        <v>13</v>
      </c>
    </row>
    <row r="1503" spans="1:6" x14ac:dyDescent="0.25">
      <c r="A1503" s="58" t="s">
        <v>15</v>
      </c>
      <c r="B1503" s="58" t="s">
        <v>300</v>
      </c>
      <c r="C1503" s="58">
        <v>1</v>
      </c>
      <c r="D1503" s="58">
        <v>1</v>
      </c>
      <c r="E1503" s="58">
        <v>1</v>
      </c>
      <c r="F1503" s="58">
        <v>32</v>
      </c>
    </row>
    <row r="1504" spans="1:6" x14ac:dyDescent="0.25">
      <c r="A1504" s="58" t="s">
        <v>15</v>
      </c>
      <c r="B1504" s="58" t="s">
        <v>214</v>
      </c>
      <c r="C1504" s="58">
        <v>0</v>
      </c>
      <c r="D1504" s="58">
        <v>0</v>
      </c>
      <c r="E1504" s="58">
        <v>0</v>
      </c>
      <c r="F1504" s="58">
        <v>15</v>
      </c>
    </row>
    <row r="1505" spans="1:6" x14ac:dyDescent="0.25">
      <c r="A1505" s="58" t="s">
        <v>15</v>
      </c>
      <c r="B1505" s="58" t="s">
        <v>214</v>
      </c>
      <c r="C1505" s="58">
        <v>0</v>
      </c>
      <c r="D1505" s="58">
        <v>0</v>
      </c>
      <c r="E1505" s="58">
        <v>1</v>
      </c>
      <c r="F1505" s="58">
        <v>114</v>
      </c>
    </row>
    <row r="1506" spans="1:6" x14ac:dyDescent="0.25">
      <c r="A1506" s="58" t="s">
        <v>15</v>
      </c>
      <c r="B1506" s="58" t="s">
        <v>214</v>
      </c>
      <c r="C1506" s="58">
        <v>0</v>
      </c>
      <c r="D1506" s="58">
        <v>1</v>
      </c>
      <c r="E1506" s="58">
        <v>0</v>
      </c>
      <c r="F1506" s="58">
        <v>3</v>
      </c>
    </row>
    <row r="1507" spans="1:6" x14ac:dyDescent="0.25">
      <c r="A1507" s="58" t="s">
        <v>15</v>
      </c>
      <c r="B1507" s="58" t="s">
        <v>214</v>
      </c>
      <c r="C1507" s="58">
        <v>0</v>
      </c>
      <c r="D1507" s="58">
        <v>1</v>
      </c>
      <c r="E1507" s="58">
        <v>1</v>
      </c>
      <c r="F1507" s="58">
        <v>2</v>
      </c>
    </row>
    <row r="1508" spans="1:6" x14ac:dyDescent="0.25">
      <c r="A1508" s="58" t="s">
        <v>15</v>
      </c>
      <c r="B1508" s="58" t="s">
        <v>214</v>
      </c>
      <c r="C1508" s="58">
        <v>1</v>
      </c>
      <c r="D1508" s="58">
        <v>0</v>
      </c>
      <c r="E1508" s="58">
        <v>0</v>
      </c>
      <c r="F1508" s="58">
        <v>7</v>
      </c>
    </row>
    <row r="1509" spans="1:6" x14ac:dyDescent="0.25">
      <c r="A1509" s="58" t="s">
        <v>15</v>
      </c>
      <c r="B1509" s="58" t="s">
        <v>214</v>
      </c>
      <c r="C1509" s="58">
        <v>1</v>
      </c>
      <c r="D1509" s="58">
        <v>0</v>
      </c>
      <c r="E1509" s="58">
        <v>1</v>
      </c>
      <c r="F1509" s="58">
        <v>28</v>
      </c>
    </row>
    <row r="1510" spans="1:6" x14ac:dyDescent="0.25">
      <c r="A1510" s="58" t="s">
        <v>15</v>
      </c>
      <c r="B1510" s="58" t="s">
        <v>214</v>
      </c>
      <c r="C1510" s="58">
        <v>1</v>
      </c>
      <c r="D1510" s="58">
        <v>1</v>
      </c>
      <c r="E1510" s="58">
        <v>0</v>
      </c>
      <c r="F1510" s="58">
        <v>11</v>
      </c>
    </row>
    <row r="1511" spans="1:6" x14ac:dyDescent="0.25">
      <c r="A1511" s="58" t="s">
        <v>15</v>
      </c>
      <c r="B1511" s="58" t="s">
        <v>214</v>
      </c>
      <c r="C1511" s="58">
        <v>1</v>
      </c>
      <c r="D1511" s="58">
        <v>1</v>
      </c>
      <c r="E1511" s="58">
        <v>1</v>
      </c>
      <c r="F1511" s="58">
        <v>41</v>
      </c>
    </row>
    <row r="1512" spans="1:6" x14ac:dyDescent="0.25">
      <c r="A1512" s="58" t="s">
        <v>15</v>
      </c>
      <c r="B1512" s="58" t="s">
        <v>213</v>
      </c>
      <c r="C1512" s="58">
        <v>0</v>
      </c>
      <c r="D1512" s="58">
        <v>0</v>
      </c>
      <c r="E1512" s="58">
        <v>0</v>
      </c>
      <c r="F1512" s="58">
        <v>56</v>
      </c>
    </row>
    <row r="1513" spans="1:6" x14ac:dyDescent="0.25">
      <c r="A1513" s="58" t="s">
        <v>15</v>
      </c>
      <c r="B1513" s="58" t="s">
        <v>213</v>
      </c>
      <c r="C1513" s="58">
        <v>0</v>
      </c>
      <c r="D1513" s="58">
        <v>0</v>
      </c>
      <c r="E1513" s="58">
        <v>1</v>
      </c>
      <c r="F1513" s="58">
        <v>236</v>
      </c>
    </row>
    <row r="1514" spans="1:6" x14ac:dyDescent="0.25">
      <c r="A1514" s="58" t="s">
        <v>15</v>
      </c>
      <c r="B1514" s="58" t="s">
        <v>213</v>
      </c>
      <c r="C1514" s="58">
        <v>0</v>
      </c>
      <c r="D1514" s="58">
        <v>1</v>
      </c>
      <c r="E1514" s="58">
        <v>0</v>
      </c>
      <c r="F1514" s="58">
        <v>3</v>
      </c>
    </row>
    <row r="1515" spans="1:6" x14ac:dyDescent="0.25">
      <c r="A1515" s="58" t="s">
        <v>15</v>
      </c>
      <c r="B1515" s="58" t="s">
        <v>213</v>
      </c>
      <c r="C1515" s="58">
        <v>0</v>
      </c>
      <c r="D1515" s="58">
        <v>1</v>
      </c>
      <c r="E1515" s="58">
        <v>1</v>
      </c>
      <c r="F1515" s="58">
        <v>3</v>
      </c>
    </row>
    <row r="1516" spans="1:6" x14ac:dyDescent="0.25">
      <c r="A1516" s="58" t="s">
        <v>15</v>
      </c>
      <c r="B1516" s="58" t="s">
        <v>213</v>
      </c>
      <c r="C1516" s="58">
        <v>1</v>
      </c>
      <c r="D1516" s="58">
        <v>0</v>
      </c>
      <c r="E1516" s="58">
        <v>0</v>
      </c>
      <c r="F1516" s="58">
        <v>15</v>
      </c>
    </row>
    <row r="1517" spans="1:6" x14ac:dyDescent="0.25">
      <c r="A1517" s="58" t="s">
        <v>15</v>
      </c>
      <c r="B1517" s="58" t="s">
        <v>213</v>
      </c>
      <c r="C1517" s="58">
        <v>1</v>
      </c>
      <c r="D1517" s="58">
        <v>0</v>
      </c>
      <c r="E1517" s="58">
        <v>1</v>
      </c>
      <c r="F1517" s="58">
        <v>115</v>
      </c>
    </row>
    <row r="1518" spans="1:6" x14ac:dyDescent="0.25">
      <c r="A1518" s="58" t="s">
        <v>15</v>
      </c>
      <c r="B1518" s="58" t="s">
        <v>213</v>
      </c>
      <c r="C1518" s="58">
        <v>1</v>
      </c>
      <c r="D1518" s="58">
        <v>1</v>
      </c>
      <c r="E1518" s="58">
        <v>0</v>
      </c>
      <c r="F1518" s="58">
        <v>13</v>
      </c>
    </row>
    <row r="1519" spans="1:6" x14ac:dyDescent="0.25">
      <c r="A1519" s="58" t="s">
        <v>15</v>
      </c>
      <c r="B1519" s="58" t="s">
        <v>213</v>
      </c>
      <c r="C1519" s="58">
        <v>1</v>
      </c>
      <c r="D1519" s="58">
        <v>1</v>
      </c>
      <c r="E1519" s="58">
        <v>1</v>
      </c>
      <c r="F1519" s="58">
        <v>31</v>
      </c>
    </row>
    <row r="1520" spans="1:6" x14ac:dyDescent="0.25">
      <c r="A1520" s="58" t="s">
        <v>15</v>
      </c>
      <c r="B1520" s="58" t="s">
        <v>245</v>
      </c>
      <c r="C1520" s="58">
        <v>0</v>
      </c>
      <c r="D1520" s="58">
        <v>0</v>
      </c>
      <c r="E1520" s="58">
        <v>0</v>
      </c>
      <c r="F1520" s="58">
        <v>34</v>
      </c>
    </row>
    <row r="1521" spans="1:6" x14ac:dyDescent="0.25">
      <c r="A1521" s="58" t="s">
        <v>15</v>
      </c>
      <c r="B1521" s="58" t="s">
        <v>245</v>
      </c>
      <c r="C1521" s="58">
        <v>0</v>
      </c>
      <c r="D1521" s="58">
        <v>0</v>
      </c>
      <c r="E1521" s="58">
        <v>1</v>
      </c>
      <c r="F1521" s="58">
        <v>129</v>
      </c>
    </row>
    <row r="1522" spans="1:6" x14ac:dyDescent="0.25">
      <c r="A1522" s="58" t="s">
        <v>15</v>
      </c>
      <c r="B1522" s="58" t="s">
        <v>245</v>
      </c>
      <c r="C1522" s="58">
        <v>0</v>
      </c>
      <c r="D1522" s="58">
        <v>1</v>
      </c>
      <c r="E1522" s="58">
        <v>0</v>
      </c>
      <c r="F1522" s="58">
        <v>3</v>
      </c>
    </row>
    <row r="1523" spans="1:6" x14ac:dyDescent="0.25">
      <c r="A1523" s="58" t="s">
        <v>15</v>
      </c>
      <c r="B1523" s="58" t="s">
        <v>245</v>
      </c>
      <c r="C1523" s="58">
        <v>0</v>
      </c>
      <c r="D1523" s="58">
        <v>1</v>
      </c>
      <c r="E1523" s="58">
        <v>1</v>
      </c>
      <c r="F1523" s="58">
        <v>2</v>
      </c>
    </row>
    <row r="1524" spans="1:6" x14ac:dyDescent="0.25">
      <c r="A1524" s="58" t="s">
        <v>15</v>
      </c>
      <c r="B1524" s="58" t="s">
        <v>245</v>
      </c>
      <c r="C1524" s="58">
        <v>1</v>
      </c>
      <c r="D1524" s="58">
        <v>0</v>
      </c>
      <c r="E1524" s="58">
        <v>0</v>
      </c>
      <c r="F1524" s="58">
        <v>26</v>
      </c>
    </row>
    <row r="1525" spans="1:6" x14ac:dyDescent="0.25">
      <c r="A1525" s="58" t="s">
        <v>15</v>
      </c>
      <c r="B1525" s="58" t="s">
        <v>245</v>
      </c>
      <c r="C1525" s="58">
        <v>1</v>
      </c>
      <c r="D1525" s="58">
        <v>0</v>
      </c>
      <c r="E1525" s="58">
        <v>1</v>
      </c>
      <c r="F1525" s="58">
        <v>51</v>
      </c>
    </row>
    <row r="1526" spans="1:6" x14ac:dyDescent="0.25">
      <c r="A1526" s="58" t="s">
        <v>15</v>
      </c>
      <c r="B1526" s="58" t="s">
        <v>245</v>
      </c>
      <c r="C1526" s="58">
        <v>1</v>
      </c>
      <c r="D1526" s="58">
        <v>1</v>
      </c>
      <c r="E1526" s="58">
        <v>0</v>
      </c>
      <c r="F1526" s="58">
        <v>9</v>
      </c>
    </row>
    <row r="1527" spans="1:6" x14ac:dyDescent="0.25">
      <c r="A1527" s="58" t="s">
        <v>15</v>
      </c>
      <c r="B1527" s="58" t="s">
        <v>245</v>
      </c>
      <c r="C1527" s="58">
        <v>1</v>
      </c>
      <c r="D1527" s="58">
        <v>1</v>
      </c>
      <c r="E1527" s="58">
        <v>1</v>
      </c>
      <c r="F1527" s="58">
        <v>30</v>
      </c>
    </row>
    <row r="1528" spans="1:6" x14ac:dyDescent="0.25">
      <c r="A1528" s="58" t="s">
        <v>15</v>
      </c>
      <c r="B1528" s="58" t="s">
        <v>185</v>
      </c>
      <c r="C1528" s="58">
        <v>0</v>
      </c>
      <c r="D1528" s="58">
        <v>0</v>
      </c>
      <c r="E1528" s="58">
        <v>0</v>
      </c>
      <c r="F1528" s="58">
        <v>116</v>
      </c>
    </row>
    <row r="1529" spans="1:6" x14ac:dyDescent="0.25">
      <c r="A1529" s="58" t="s">
        <v>15</v>
      </c>
      <c r="B1529" s="58" t="s">
        <v>185</v>
      </c>
      <c r="C1529" s="58">
        <v>0</v>
      </c>
      <c r="D1529" s="58">
        <v>0</v>
      </c>
      <c r="E1529" s="58">
        <v>1</v>
      </c>
      <c r="F1529" s="58">
        <v>372</v>
      </c>
    </row>
    <row r="1530" spans="1:6" x14ac:dyDescent="0.25">
      <c r="A1530" s="58" t="s">
        <v>15</v>
      </c>
      <c r="B1530" s="58" t="s">
        <v>185</v>
      </c>
      <c r="C1530" s="58">
        <v>0</v>
      </c>
      <c r="D1530" s="58">
        <v>1</v>
      </c>
      <c r="E1530" s="58">
        <v>0</v>
      </c>
      <c r="F1530" s="58">
        <v>9</v>
      </c>
    </row>
    <row r="1531" spans="1:6" x14ac:dyDescent="0.25">
      <c r="A1531" s="58" t="s">
        <v>15</v>
      </c>
      <c r="B1531" s="58" t="s">
        <v>185</v>
      </c>
      <c r="C1531" s="58">
        <v>0</v>
      </c>
      <c r="D1531" s="58">
        <v>1</v>
      </c>
      <c r="E1531" s="58">
        <v>1</v>
      </c>
      <c r="F1531" s="58">
        <v>9</v>
      </c>
    </row>
    <row r="1532" spans="1:6" x14ac:dyDescent="0.25">
      <c r="A1532" s="58" t="s">
        <v>15</v>
      </c>
      <c r="B1532" s="58" t="s">
        <v>185</v>
      </c>
      <c r="C1532" s="58">
        <v>1</v>
      </c>
      <c r="D1532" s="58">
        <v>0</v>
      </c>
      <c r="E1532" s="58">
        <v>0</v>
      </c>
      <c r="F1532" s="58">
        <v>50</v>
      </c>
    </row>
    <row r="1533" spans="1:6" x14ac:dyDescent="0.25">
      <c r="A1533" s="58" t="s">
        <v>15</v>
      </c>
      <c r="B1533" s="58" t="s">
        <v>185</v>
      </c>
      <c r="C1533" s="58">
        <v>1</v>
      </c>
      <c r="D1533" s="58">
        <v>0</v>
      </c>
      <c r="E1533" s="58">
        <v>1</v>
      </c>
      <c r="F1533" s="58">
        <v>179</v>
      </c>
    </row>
    <row r="1534" spans="1:6" x14ac:dyDescent="0.25">
      <c r="A1534" s="58" t="s">
        <v>15</v>
      </c>
      <c r="B1534" s="58" t="s">
        <v>185</v>
      </c>
      <c r="C1534" s="58">
        <v>1</v>
      </c>
      <c r="D1534" s="58">
        <v>1</v>
      </c>
      <c r="E1534" s="58">
        <v>0</v>
      </c>
      <c r="F1534" s="58">
        <v>35</v>
      </c>
    </row>
    <row r="1535" spans="1:6" x14ac:dyDescent="0.25">
      <c r="A1535" s="58" t="s">
        <v>15</v>
      </c>
      <c r="B1535" s="58" t="s">
        <v>185</v>
      </c>
      <c r="C1535" s="58">
        <v>1</v>
      </c>
      <c r="D1535" s="58">
        <v>1</v>
      </c>
      <c r="E1535" s="58">
        <v>1</v>
      </c>
      <c r="F1535" s="58">
        <v>79</v>
      </c>
    </row>
    <row r="1536" spans="1:6" x14ac:dyDescent="0.25">
      <c r="A1536" s="58" t="s">
        <v>15</v>
      </c>
      <c r="B1536" s="58" t="s">
        <v>173</v>
      </c>
      <c r="C1536" s="58">
        <v>0</v>
      </c>
      <c r="D1536" s="58">
        <v>0</v>
      </c>
      <c r="E1536" s="58">
        <v>0</v>
      </c>
      <c r="F1536" s="58">
        <v>69</v>
      </c>
    </row>
    <row r="1537" spans="1:6" x14ac:dyDescent="0.25">
      <c r="A1537" s="58" t="s">
        <v>15</v>
      </c>
      <c r="B1537" s="58" t="s">
        <v>173</v>
      </c>
      <c r="C1537" s="58">
        <v>0</v>
      </c>
      <c r="D1537" s="58">
        <v>0</v>
      </c>
      <c r="E1537" s="58">
        <v>1</v>
      </c>
      <c r="F1537" s="58">
        <v>248</v>
      </c>
    </row>
    <row r="1538" spans="1:6" x14ac:dyDescent="0.25">
      <c r="A1538" s="58" t="s">
        <v>15</v>
      </c>
      <c r="B1538" s="58" t="s">
        <v>173</v>
      </c>
      <c r="C1538" s="58">
        <v>0</v>
      </c>
      <c r="D1538" s="58">
        <v>1</v>
      </c>
      <c r="E1538" s="58">
        <v>0</v>
      </c>
      <c r="F1538" s="58">
        <v>3</v>
      </c>
    </row>
    <row r="1539" spans="1:6" x14ac:dyDescent="0.25">
      <c r="A1539" s="58" t="s">
        <v>15</v>
      </c>
      <c r="B1539" s="58" t="s">
        <v>173</v>
      </c>
      <c r="C1539" s="58">
        <v>0</v>
      </c>
      <c r="D1539" s="58">
        <v>1</v>
      </c>
      <c r="E1539" s="58">
        <v>1</v>
      </c>
      <c r="F1539" s="58">
        <v>2</v>
      </c>
    </row>
    <row r="1540" spans="1:6" x14ac:dyDescent="0.25">
      <c r="A1540" s="58" t="s">
        <v>15</v>
      </c>
      <c r="B1540" s="58" t="s">
        <v>173</v>
      </c>
      <c r="C1540" s="58">
        <v>1</v>
      </c>
      <c r="D1540" s="58">
        <v>0</v>
      </c>
      <c r="E1540" s="58">
        <v>0</v>
      </c>
      <c r="F1540" s="58">
        <v>67</v>
      </c>
    </row>
    <row r="1541" spans="1:6" x14ac:dyDescent="0.25">
      <c r="A1541" s="58" t="s">
        <v>15</v>
      </c>
      <c r="B1541" s="58" t="s">
        <v>173</v>
      </c>
      <c r="C1541" s="58">
        <v>1</v>
      </c>
      <c r="D1541" s="58">
        <v>0</v>
      </c>
      <c r="E1541" s="58">
        <v>1</v>
      </c>
      <c r="F1541" s="58">
        <v>105</v>
      </c>
    </row>
    <row r="1542" spans="1:6" x14ac:dyDescent="0.25">
      <c r="A1542" s="58" t="s">
        <v>15</v>
      </c>
      <c r="B1542" s="58" t="s">
        <v>173</v>
      </c>
      <c r="C1542" s="58">
        <v>1</v>
      </c>
      <c r="D1542" s="58">
        <v>1</v>
      </c>
      <c r="E1542" s="58">
        <v>0</v>
      </c>
      <c r="F1542" s="58">
        <v>25</v>
      </c>
    </row>
    <row r="1543" spans="1:6" x14ac:dyDescent="0.25">
      <c r="A1543" s="58" t="s">
        <v>15</v>
      </c>
      <c r="B1543" s="58" t="s">
        <v>173</v>
      </c>
      <c r="C1543" s="58">
        <v>1</v>
      </c>
      <c r="D1543" s="58">
        <v>1</v>
      </c>
      <c r="E1543" s="58">
        <v>1</v>
      </c>
      <c r="F1543" s="58">
        <v>65</v>
      </c>
    </row>
    <row r="1544" spans="1:6" x14ac:dyDescent="0.25">
      <c r="A1544" s="58" t="s">
        <v>15</v>
      </c>
      <c r="B1544" s="58" t="s">
        <v>174</v>
      </c>
      <c r="C1544" s="58">
        <v>0</v>
      </c>
      <c r="D1544" s="58">
        <v>0</v>
      </c>
      <c r="E1544" s="58">
        <v>0</v>
      </c>
      <c r="F1544" s="58">
        <v>116</v>
      </c>
    </row>
    <row r="1545" spans="1:6" x14ac:dyDescent="0.25">
      <c r="A1545" s="58" t="s">
        <v>15</v>
      </c>
      <c r="B1545" s="58" t="s">
        <v>174</v>
      </c>
      <c r="C1545" s="58">
        <v>0</v>
      </c>
      <c r="D1545" s="58">
        <v>0</v>
      </c>
      <c r="E1545" s="58">
        <v>1</v>
      </c>
      <c r="F1545" s="58">
        <v>366</v>
      </c>
    </row>
    <row r="1546" spans="1:6" x14ac:dyDescent="0.25">
      <c r="A1546" s="58" t="s">
        <v>15</v>
      </c>
      <c r="B1546" s="58" t="s">
        <v>174</v>
      </c>
      <c r="C1546" s="58">
        <v>0</v>
      </c>
      <c r="D1546" s="58">
        <v>1</v>
      </c>
      <c r="E1546" s="58">
        <v>0</v>
      </c>
      <c r="F1546" s="58">
        <v>9</v>
      </c>
    </row>
    <row r="1547" spans="1:6" x14ac:dyDescent="0.25">
      <c r="A1547" s="58" t="s">
        <v>15</v>
      </c>
      <c r="B1547" s="58" t="s">
        <v>174</v>
      </c>
      <c r="C1547" s="58">
        <v>0</v>
      </c>
      <c r="D1547" s="58">
        <v>1</v>
      </c>
      <c r="E1547" s="58">
        <v>1</v>
      </c>
      <c r="F1547" s="58">
        <v>2</v>
      </c>
    </row>
    <row r="1548" spans="1:6" x14ac:dyDescent="0.25">
      <c r="A1548" s="58" t="s">
        <v>15</v>
      </c>
      <c r="B1548" s="58" t="s">
        <v>174</v>
      </c>
      <c r="C1548" s="58">
        <v>1</v>
      </c>
      <c r="D1548" s="58">
        <v>0</v>
      </c>
      <c r="E1548" s="58">
        <v>0</v>
      </c>
      <c r="F1548" s="58">
        <v>52</v>
      </c>
    </row>
    <row r="1549" spans="1:6" x14ac:dyDescent="0.25">
      <c r="A1549" s="58" t="s">
        <v>15</v>
      </c>
      <c r="B1549" s="58" t="s">
        <v>174</v>
      </c>
      <c r="C1549" s="58">
        <v>1</v>
      </c>
      <c r="D1549" s="58">
        <v>0</v>
      </c>
      <c r="E1549" s="58">
        <v>1</v>
      </c>
      <c r="F1549" s="58">
        <v>193</v>
      </c>
    </row>
    <row r="1550" spans="1:6" x14ac:dyDescent="0.25">
      <c r="A1550" s="58" t="s">
        <v>15</v>
      </c>
      <c r="B1550" s="58" t="s">
        <v>174</v>
      </c>
      <c r="C1550" s="58">
        <v>1</v>
      </c>
      <c r="D1550" s="58">
        <v>1</v>
      </c>
      <c r="E1550" s="58">
        <v>0</v>
      </c>
      <c r="F1550" s="58">
        <v>45</v>
      </c>
    </row>
    <row r="1551" spans="1:6" x14ac:dyDescent="0.25">
      <c r="A1551" s="58" t="s">
        <v>15</v>
      </c>
      <c r="B1551" s="58" t="s">
        <v>174</v>
      </c>
      <c r="C1551" s="58">
        <v>1</v>
      </c>
      <c r="D1551" s="58">
        <v>1</v>
      </c>
      <c r="E1551" s="58">
        <v>1</v>
      </c>
      <c r="F1551" s="58">
        <v>82</v>
      </c>
    </row>
    <row r="1552" spans="1:6" x14ac:dyDescent="0.25">
      <c r="A1552" s="58" t="s">
        <v>15</v>
      </c>
      <c r="B1552" s="58" t="s">
        <v>181</v>
      </c>
      <c r="C1552" s="58">
        <v>0</v>
      </c>
      <c r="D1552" s="58">
        <v>0</v>
      </c>
      <c r="E1552" s="58">
        <v>0</v>
      </c>
      <c r="F1552" s="58">
        <v>26</v>
      </c>
    </row>
    <row r="1553" spans="1:6" x14ac:dyDescent="0.25">
      <c r="A1553" s="58" t="s">
        <v>15</v>
      </c>
      <c r="B1553" s="58" t="s">
        <v>181</v>
      </c>
      <c r="C1553" s="58">
        <v>0</v>
      </c>
      <c r="D1553" s="58">
        <v>0</v>
      </c>
      <c r="E1553" s="58">
        <v>1</v>
      </c>
      <c r="F1553" s="58">
        <v>74</v>
      </c>
    </row>
    <row r="1554" spans="1:6" x14ac:dyDescent="0.25">
      <c r="A1554" s="58" t="s">
        <v>15</v>
      </c>
      <c r="B1554" s="58" t="s">
        <v>181</v>
      </c>
      <c r="C1554" s="58">
        <v>0</v>
      </c>
      <c r="D1554" s="58">
        <v>1</v>
      </c>
      <c r="E1554" s="58">
        <v>0</v>
      </c>
      <c r="F1554" s="58">
        <v>2</v>
      </c>
    </row>
    <row r="1555" spans="1:6" x14ac:dyDescent="0.25">
      <c r="A1555" s="58" t="s">
        <v>15</v>
      </c>
      <c r="B1555" s="58" t="s">
        <v>181</v>
      </c>
      <c r="C1555" s="58">
        <v>0</v>
      </c>
      <c r="D1555" s="58">
        <v>1</v>
      </c>
      <c r="E1555" s="58">
        <v>1</v>
      </c>
      <c r="F1555" s="58">
        <v>2</v>
      </c>
    </row>
    <row r="1556" spans="1:6" x14ac:dyDescent="0.25">
      <c r="A1556" s="58" t="s">
        <v>15</v>
      </c>
      <c r="B1556" s="58" t="s">
        <v>181</v>
      </c>
      <c r="C1556" s="58">
        <v>1</v>
      </c>
      <c r="D1556" s="58">
        <v>0</v>
      </c>
      <c r="E1556" s="58">
        <v>0</v>
      </c>
      <c r="F1556" s="58">
        <v>17</v>
      </c>
    </row>
    <row r="1557" spans="1:6" x14ac:dyDescent="0.25">
      <c r="A1557" s="58" t="s">
        <v>15</v>
      </c>
      <c r="B1557" s="58" t="s">
        <v>181</v>
      </c>
      <c r="C1557" s="58">
        <v>1</v>
      </c>
      <c r="D1557" s="58">
        <v>0</v>
      </c>
      <c r="E1557" s="58">
        <v>1</v>
      </c>
      <c r="F1557" s="58">
        <v>31</v>
      </c>
    </row>
    <row r="1558" spans="1:6" x14ac:dyDescent="0.25">
      <c r="A1558" s="58" t="s">
        <v>15</v>
      </c>
      <c r="B1558" s="58" t="s">
        <v>181</v>
      </c>
      <c r="C1558" s="58">
        <v>1</v>
      </c>
      <c r="D1558" s="58">
        <v>1</v>
      </c>
      <c r="E1558" s="58">
        <v>0</v>
      </c>
      <c r="F1558" s="58">
        <v>9</v>
      </c>
    </row>
    <row r="1559" spans="1:6" x14ac:dyDescent="0.25">
      <c r="A1559" s="58" t="s">
        <v>15</v>
      </c>
      <c r="B1559" s="58" t="s">
        <v>181</v>
      </c>
      <c r="C1559" s="58">
        <v>1</v>
      </c>
      <c r="D1559" s="58">
        <v>1</v>
      </c>
      <c r="E1559" s="58">
        <v>1</v>
      </c>
      <c r="F1559" s="58">
        <v>27</v>
      </c>
    </row>
    <row r="1560" spans="1:6" x14ac:dyDescent="0.25">
      <c r="A1560" s="58" t="s">
        <v>15</v>
      </c>
      <c r="B1560" s="58" t="s">
        <v>215</v>
      </c>
      <c r="C1560" s="58">
        <v>0</v>
      </c>
      <c r="D1560" s="58">
        <v>0</v>
      </c>
      <c r="E1560" s="58">
        <v>0</v>
      </c>
      <c r="F1560" s="58">
        <v>20</v>
      </c>
    </row>
    <row r="1561" spans="1:6" x14ac:dyDescent="0.25">
      <c r="A1561" s="58" t="s">
        <v>15</v>
      </c>
      <c r="B1561" s="58" t="s">
        <v>215</v>
      </c>
      <c r="C1561" s="58">
        <v>0</v>
      </c>
      <c r="D1561" s="58">
        <v>0</v>
      </c>
      <c r="E1561" s="58">
        <v>1</v>
      </c>
      <c r="F1561" s="58">
        <v>103</v>
      </c>
    </row>
    <row r="1562" spans="1:6" x14ac:dyDescent="0.25">
      <c r="A1562" s="58" t="s">
        <v>15</v>
      </c>
      <c r="B1562" s="58" t="s">
        <v>215</v>
      </c>
      <c r="C1562" s="58">
        <v>0</v>
      </c>
      <c r="D1562" s="58">
        <v>1</v>
      </c>
      <c r="E1562" s="58">
        <v>0</v>
      </c>
      <c r="F1562" s="58">
        <v>3</v>
      </c>
    </row>
    <row r="1563" spans="1:6" x14ac:dyDescent="0.25">
      <c r="A1563" s="58" t="s">
        <v>15</v>
      </c>
      <c r="B1563" s="58" t="s">
        <v>215</v>
      </c>
      <c r="C1563" s="58">
        <v>0</v>
      </c>
      <c r="D1563" s="58">
        <v>1</v>
      </c>
      <c r="E1563" s="58">
        <v>1</v>
      </c>
      <c r="F1563" s="58">
        <v>2</v>
      </c>
    </row>
    <row r="1564" spans="1:6" x14ac:dyDescent="0.25">
      <c r="A1564" s="58" t="s">
        <v>15</v>
      </c>
      <c r="B1564" s="58" t="s">
        <v>215</v>
      </c>
      <c r="C1564" s="58">
        <v>1</v>
      </c>
      <c r="D1564" s="58">
        <v>0</v>
      </c>
      <c r="E1564" s="58">
        <v>0</v>
      </c>
      <c r="F1564" s="58">
        <v>10</v>
      </c>
    </row>
    <row r="1565" spans="1:6" x14ac:dyDescent="0.25">
      <c r="A1565" s="58" t="s">
        <v>15</v>
      </c>
      <c r="B1565" s="58" t="s">
        <v>215</v>
      </c>
      <c r="C1565" s="58">
        <v>1</v>
      </c>
      <c r="D1565" s="58">
        <v>0</v>
      </c>
      <c r="E1565" s="58">
        <v>1</v>
      </c>
      <c r="F1565" s="58">
        <v>39</v>
      </c>
    </row>
    <row r="1566" spans="1:6" x14ac:dyDescent="0.25">
      <c r="A1566" s="58" t="s">
        <v>15</v>
      </c>
      <c r="B1566" s="58" t="s">
        <v>215</v>
      </c>
      <c r="C1566" s="58">
        <v>1</v>
      </c>
      <c r="D1566" s="58">
        <v>1</v>
      </c>
      <c r="E1566" s="58">
        <v>0</v>
      </c>
      <c r="F1566" s="58">
        <v>17</v>
      </c>
    </row>
    <row r="1567" spans="1:6" x14ac:dyDescent="0.25">
      <c r="A1567" s="58" t="s">
        <v>15</v>
      </c>
      <c r="B1567" s="58" t="s">
        <v>215</v>
      </c>
      <c r="C1567" s="58">
        <v>1</v>
      </c>
      <c r="D1567" s="58">
        <v>1</v>
      </c>
      <c r="E1567" s="58">
        <v>1</v>
      </c>
      <c r="F1567" s="58">
        <v>45</v>
      </c>
    </row>
    <row r="1568" spans="1:6" x14ac:dyDescent="0.25">
      <c r="A1568" s="58" t="s">
        <v>15</v>
      </c>
      <c r="B1568" s="58" t="s">
        <v>221</v>
      </c>
      <c r="C1568" s="58">
        <v>0</v>
      </c>
      <c r="D1568" s="58">
        <v>0</v>
      </c>
      <c r="E1568" s="58">
        <v>0</v>
      </c>
      <c r="F1568" s="58">
        <v>54</v>
      </c>
    </row>
    <row r="1569" spans="1:6" x14ac:dyDescent="0.25">
      <c r="A1569" s="58" t="s">
        <v>15</v>
      </c>
      <c r="B1569" s="58" t="s">
        <v>221</v>
      </c>
      <c r="C1569" s="58">
        <v>0</v>
      </c>
      <c r="D1569" s="58">
        <v>0</v>
      </c>
      <c r="E1569" s="58">
        <v>1</v>
      </c>
      <c r="F1569" s="58">
        <v>215</v>
      </c>
    </row>
    <row r="1570" spans="1:6" x14ac:dyDescent="0.25">
      <c r="A1570" s="58" t="s">
        <v>15</v>
      </c>
      <c r="B1570" s="58" t="s">
        <v>221</v>
      </c>
      <c r="C1570" s="58">
        <v>0</v>
      </c>
      <c r="D1570" s="58">
        <v>1</v>
      </c>
      <c r="E1570" s="58">
        <v>0</v>
      </c>
      <c r="F1570" s="58">
        <v>2</v>
      </c>
    </row>
    <row r="1571" spans="1:6" x14ac:dyDescent="0.25">
      <c r="A1571" s="58" t="s">
        <v>15</v>
      </c>
      <c r="B1571" s="58" t="s">
        <v>221</v>
      </c>
      <c r="C1571" s="58">
        <v>0</v>
      </c>
      <c r="D1571" s="58">
        <v>1</v>
      </c>
      <c r="E1571" s="58">
        <v>1</v>
      </c>
      <c r="F1571" s="58">
        <v>5</v>
      </c>
    </row>
    <row r="1572" spans="1:6" x14ac:dyDescent="0.25">
      <c r="A1572" s="58" t="s">
        <v>15</v>
      </c>
      <c r="B1572" s="58" t="s">
        <v>221</v>
      </c>
      <c r="C1572" s="58">
        <v>1</v>
      </c>
      <c r="D1572" s="58">
        <v>0</v>
      </c>
      <c r="E1572" s="58">
        <v>0</v>
      </c>
      <c r="F1572" s="58">
        <v>24</v>
      </c>
    </row>
    <row r="1573" spans="1:6" x14ac:dyDescent="0.25">
      <c r="A1573" s="58" t="s">
        <v>15</v>
      </c>
      <c r="B1573" s="58" t="s">
        <v>221</v>
      </c>
      <c r="C1573" s="58">
        <v>1</v>
      </c>
      <c r="D1573" s="58">
        <v>0</v>
      </c>
      <c r="E1573" s="58">
        <v>1</v>
      </c>
      <c r="F1573" s="58">
        <v>61</v>
      </c>
    </row>
    <row r="1574" spans="1:6" x14ac:dyDescent="0.25">
      <c r="A1574" s="58" t="s">
        <v>15</v>
      </c>
      <c r="B1574" s="58" t="s">
        <v>221</v>
      </c>
      <c r="C1574" s="58">
        <v>1</v>
      </c>
      <c r="D1574" s="58">
        <v>1</v>
      </c>
      <c r="E1574" s="58">
        <v>0</v>
      </c>
      <c r="F1574" s="58">
        <v>21</v>
      </c>
    </row>
    <row r="1575" spans="1:6" x14ac:dyDescent="0.25">
      <c r="A1575" s="58" t="s">
        <v>15</v>
      </c>
      <c r="B1575" s="58" t="s">
        <v>221</v>
      </c>
      <c r="C1575" s="58">
        <v>1</v>
      </c>
      <c r="D1575" s="58">
        <v>1</v>
      </c>
      <c r="E1575" s="58">
        <v>1</v>
      </c>
      <c r="F1575" s="58">
        <v>49</v>
      </c>
    </row>
    <row r="1576" spans="1:6" x14ac:dyDescent="0.25">
      <c r="A1576" s="58" t="s">
        <v>15</v>
      </c>
      <c r="B1576" s="58" t="s">
        <v>183</v>
      </c>
      <c r="C1576" s="58">
        <v>0</v>
      </c>
      <c r="D1576" s="58">
        <v>0</v>
      </c>
      <c r="E1576" s="58">
        <v>0</v>
      </c>
      <c r="F1576" s="58">
        <v>23</v>
      </c>
    </row>
    <row r="1577" spans="1:6" x14ac:dyDescent="0.25">
      <c r="A1577" s="58" t="s">
        <v>15</v>
      </c>
      <c r="B1577" s="58" t="s">
        <v>183</v>
      </c>
      <c r="C1577" s="58">
        <v>0</v>
      </c>
      <c r="D1577" s="58">
        <v>0</v>
      </c>
      <c r="E1577" s="58">
        <v>1</v>
      </c>
      <c r="F1577" s="58">
        <v>112</v>
      </c>
    </row>
    <row r="1578" spans="1:6" x14ac:dyDescent="0.25">
      <c r="A1578" s="58" t="s">
        <v>15</v>
      </c>
      <c r="B1578" s="58" t="s">
        <v>183</v>
      </c>
      <c r="C1578" s="58">
        <v>0</v>
      </c>
      <c r="D1578" s="58">
        <v>1</v>
      </c>
      <c r="E1578" s="58">
        <v>0</v>
      </c>
      <c r="F1578" s="58">
        <v>4</v>
      </c>
    </row>
    <row r="1579" spans="1:6" x14ac:dyDescent="0.25">
      <c r="A1579" s="58" t="s">
        <v>15</v>
      </c>
      <c r="B1579" s="58" t="s">
        <v>183</v>
      </c>
      <c r="C1579" s="58">
        <v>0</v>
      </c>
      <c r="D1579" s="58">
        <v>1</v>
      </c>
      <c r="E1579" s="58">
        <v>1</v>
      </c>
      <c r="F1579" s="58">
        <v>1</v>
      </c>
    </row>
    <row r="1580" spans="1:6" x14ac:dyDescent="0.25">
      <c r="A1580" s="58" t="s">
        <v>15</v>
      </c>
      <c r="B1580" s="58" t="s">
        <v>183</v>
      </c>
      <c r="C1580" s="58">
        <v>1</v>
      </c>
      <c r="D1580" s="58">
        <v>0</v>
      </c>
      <c r="E1580" s="58">
        <v>0</v>
      </c>
      <c r="F1580" s="58">
        <v>23</v>
      </c>
    </row>
    <row r="1581" spans="1:6" x14ac:dyDescent="0.25">
      <c r="A1581" s="58" t="s">
        <v>15</v>
      </c>
      <c r="B1581" s="58" t="s">
        <v>183</v>
      </c>
      <c r="C1581" s="58">
        <v>1</v>
      </c>
      <c r="D1581" s="58">
        <v>0</v>
      </c>
      <c r="E1581" s="58">
        <v>1</v>
      </c>
      <c r="F1581" s="58">
        <v>52</v>
      </c>
    </row>
    <row r="1582" spans="1:6" x14ac:dyDescent="0.25">
      <c r="A1582" s="58" t="s">
        <v>15</v>
      </c>
      <c r="B1582" s="58" t="s">
        <v>183</v>
      </c>
      <c r="C1582" s="58">
        <v>1</v>
      </c>
      <c r="D1582" s="58">
        <v>1</v>
      </c>
      <c r="E1582" s="58">
        <v>0</v>
      </c>
      <c r="F1582" s="58">
        <v>12</v>
      </c>
    </row>
    <row r="1583" spans="1:6" x14ac:dyDescent="0.25">
      <c r="A1583" s="58" t="s">
        <v>15</v>
      </c>
      <c r="B1583" s="58" t="s">
        <v>183</v>
      </c>
      <c r="C1583" s="58">
        <v>1</v>
      </c>
      <c r="D1583" s="58">
        <v>1</v>
      </c>
      <c r="E1583" s="58">
        <v>1</v>
      </c>
      <c r="F1583" s="58">
        <v>28</v>
      </c>
    </row>
    <row r="1584" spans="1:6" x14ac:dyDescent="0.25">
      <c r="A1584" s="58" t="s">
        <v>15</v>
      </c>
      <c r="B1584" s="58" t="s">
        <v>179</v>
      </c>
      <c r="C1584" s="58">
        <v>0</v>
      </c>
      <c r="D1584" s="58">
        <v>0</v>
      </c>
      <c r="E1584" s="58">
        <v>0</v>
      </c>
      <c r="F1584" s="58">
        <v>30</v>
      </c>
    </row>
    <row r="1585" spans="1:6" x14ac:dyDescent="0.25">
      <c r="A1585" s="58" t="s">
        <v>15</v>
      </c>
      <c r="B1585" s="58" t="s">
        <v>179</v>
      </c>
      <c r="C1585" s="58">
        <v>0</v>
      </c>
      <c r="D1585" s="58">
        <v>0</v>
      </c>
      <c r="E1585" s="58">
        <v>1</v>
      </c>
      <c r="F1585" s="58">
        <v>125</v>
      </c>
    </row>
    <row r="1586" spans="1:6" x14ac:dyDescent="0.25">
      <c r="A1586" s="58" t="s">
        <v>15</v>
      </c>
      <c r="B1586" s="58" t="s">
        <v>179</v>
      </c>
      <c r="C1586" s="58">
        <v>0</v>
      </c>
      <c r="D1586" s="58">
        <v>1</v>
      </c>
      <c r="E1586" s="58">
        <v>1</v>
      </c>
      <c r="F1586" s="58">
        <v>3</v>
      </c>
    </row>
    <row r="1587" spans="1:6" x14ac:dyDescent="0.25">
      <c r="A1587" s="58" t="s">
        <v>15</v>
      </c>
      <c r="B1587" s="58" t="s">
        <v>179</v>
      </c>
      <c r="C1587" s="58">
        <v>1</v>
      </c>
      <c r="D1587" s="58">
        <v>0</v>
      </c>
      <c r="E1587" s="58">
        <v>0</v>
      </c>
      <c r="F1587" s="58">
        <v>27</v>
      </c>
    </row>
    <row r="1588" spans="1:6" x14ac:dyDescent="0.25">
      <c r="A1588" s="58" t="s">
        <v>15</v>
      </c>
      <c r="B1588" s="58" t="s">
        <v>179</v>
      </c>
      <c r="C1588" s="58">
        <v>1</v>
      </c>
      <c r="D1588" s="58">
        <v>0</v>
      </c>
      <c r="E1588" s="58">
        <v>1</v>
      </c>
      <c r="F1588" s="58">
        <v>57</v>
      </c>
    </row>
    <row r="1589" spans="1:6" x14ac:dyDescent="0.25">
      <c r="A1589" s="58" t="s">
        <v>15</v>
      </c>
      <c r="B1589" s="58" t="s">
        <v>179</v>
      </c>
      <c r="C1589" s="58">
        <v>1</v>
      </c>
      <c r="D1589" s="58">
        <v>1</v>
      </c>
      <c r="E1589" s="58">
        <v>0</v>
      </c>
      <c r="F1589" s="58">
        <v>14</v>
      </c>
    </row>
    <row r="1590" spans="1:6" x14ac:dyDescent="0.25">
      <c r="A1590" s="58" t="s">
        <v>15</v>
      </c>
      <c r="B1590" s="58" t="s">
        <v>179</v>
      </c>
      <c r="C1590" s="58">
        <v>1</v>
      </c>
      <c r="D1590" s="58">
        <v>1</v>
      </c>
      <c r="E1590" s="58">
        <v>1</v>
      </c>
      <c r="F1590" s="58">
        <v>21</v>
      </c>
    </row>
    <row r="1591" spans="1:6" x14ac:dyDescent="0.25">
      <c r="A1591" s="58" t="s">
        <v>15</v>
      </c>
      <c r="B1591" s="58" t="s">
        <v>220</v>
      </c>
      <c r="C1591" s="58">
        <v>0</v>
      </c>
      <c r="D1591" s="58">
        <v>0</v>
      </c>
      <c r="E1591" s="58">
        <v>0</v>
      </c>
      <c r="F1591" s="58">
        <v>41</v>
      </c>
    </row>
    <row r="1592" spans="1:6" x14ac:dyDescent="0.25">
      <c r="A1592" s="58" t="s">
        <v>15</v>
      </c>
      <c r="B1592" s="58" t="s">
        <v>220</v>
      </c>
      <c r="C1592" s="58">
        <v>0</v>
      </c>
      <c r="D1592" s="58">
        <v>0</v>
      </c>
      <c r="E1592" s="58">
        <v>1</v>
      </c>
      <c r="F1592" s="58">
        <v>174</v>
      </c>
    </row>
    <row r="1593" spans="1:6" x14ac:dyDescent="0.25">
      <c r="A1593" s="58" t="s">
        <v>15</v>
      </c>
      <c r="B1593" s="58" t="s">
        <v>220</v>
      </c>
      <c r="C1593" s="58">
        <v>0</v>
      </c>
      <c r="D1593" s="58">
        <v>1</v>
      </c>
      <c r="E1593" s="58">
        <v>0</v>
      </c>
      <c r="F1593" s="58">
        <v>2</v>
      </c>
    </row>
    <row r="1594" spans="1:6" x14ac:dyDescent="0.25">
      <c r="A1594" s="58" t="s">
        <v>15</v>
      </c>
      <c r="B1594" s="58" t="s">
        <v>220</v>
      </c>
      <c r="C1594" s="58">
        <v>0</v>
      </c>
      <c r="D1594" s="58">
        <v>1</v>
      </c>
      <c r="E1594" s="58">
        <v>1</v>
      </c>
      <c r="F1594" s="58">
        <v>3</v>
      </c>
    </row>
    <row r="1595" spans="1:6" x14ac:dyDescent="0.25">
      <c r="A1595" s="58" t="s">
        <v>15</v>
      </c>
      <c r="B1595" s="58" t="s">
        <v>220</v>
      </c>
      <c r="C1595" s="58">
        <v>1</v>
      </c>
      <c r="D1595" s="58">
        <v>0</v>
      </c>
      <c r="E1595" s="58">
        <v>0</v>
      </c>
      <c r="F1595" s="58">
        <v>35</v>
      </c>
    </row>
    <row r="1596" spans="1:6" x14ac:dyDescent="0.25">
      <c r="A1596" s="58" t="s">
        <v>15</v>
      </c>
      <c r="B1596" s="58" t="s">
        <v>220</v>
      </c>
      <c r="C1596" s="58">
        <v>1</v>
      </c>
      <c r="D1596" s="58">
        <v>0</v>
      </c>
      <c r="E1596" s="58">
        <v>1</v>
      </c>
      <c r="F1596" s="58">
        <v>54</v>
      </c>
    </row>
    <row r="1597" spans="1:6" x14ac:dyDescent="0.25">
      <c r="A1597" s="58" t="s">
        <v>15</v>
      </c>
      <c r="B1597" s="58" t="s">
        <v>220</v>
      </c>
      <c r="C1597" s="58">
        <v>1</v>
      </c>
      <c r="D1597" s="58">
        <v>1</v>
      </c>
      <c r="E1597" s="58">
        <v>0</v>
      </c>
      <c r="F1597" s="58">
        <v>31</v>
      </c>
    </row>
    <row r="1598" spans="1:6" x14ac:dyDescent="0.25">
      <c r="A1598" s="58" t="s">
        <v>15</v>
      </c>
      <c r="B1598" s="58" t="s">
        <v>220</v>
      </c>
      <c r="C1598" s="58">
        <v>1</v>
      </c>
      <c r="D1598" s="58">
        <v>1</v>
      </c>
      <c r="E1598" s="58">
        <v>1</v>
      </c>
      <c r="F1598" s="58">
        <v>35</v>
      </c>
    </row>
    <row r="1599" spans="1:6" x14ac:dyDescent="0.25">
      <c r="A1599" s="58" t="s">
        <v>15</v>
      </c>
      <c r="B1599" s="58" t="s">
        <v>184</v>
      </c>
      <c r="C1599" s="58">
        <v>0</v>
      </c>
      <c r="D1599" s="58">
        <v>0</v>
      </c>
      <c r="E1599" s="58">
        <v>0</v>
      </c>
      <c r="F1599" s="58">
        <v>44</v>
      </c>
    </row>
    <row r="1600" spans="1:6" x14ac:dyDescent="0.25">
      <c r="A1600" s="58" t="s">
        <v>15</v>
      </c>
      <c r="B1600" s="58" t="s">
        <v>184</v>
      </c>
      <c r="C1600" s="58">
        <v>0</v>
      </c>
      <c r="D1600" s="58">
        <v>0</v>
      </c>
      <c r="E1600" s="58">
        <v>1</v>
      </c>
      <c r="F1600" s="58">
        <v>175</v>
      </c>
    </row>
    <row r="1601" spans="1:6" x14ac:dyDescent="0.25">
      <c r="A1601" s="58" t="s">
        <v>15</v>
      </c>
      <c r="B1601" s="58" t="s">
        <v>184</v>
      </c>
      <c r="C1601" s="58">
        <v>0</v>
      </c>
      <c r="D1601" s="58">
        <v>1</v>
      </c>
      <c r="E1601" s="58">
        <v>0</v>
      </c>
      <c r="F1601" s="58">
        <v>2</v>
      </c>
    </row>
    <row r="1602" spans="1:6" x14ac:dyDescent="0.25">
      <c r="A1602" s="58" t="s">
        <v>15</v>
      </c>
      <c r="B1602" s="58" t="s">
        <v>184</v>
      </c>
      <c r="C1602" s="58">
        <v>0</v>
      </c>
      <c r="D1602" s="58">
        <v>1</v>
      </c>
      <c r="E1602" s="58">
        <v>1</v>
      </c>
      <c r="F1602" s="58">
        <v>2</v>
      </c>
    </row>
    <row r="1603" spans="1:6" x14ac:dyDescent="0.25">
      <c r="A1603" s="58" t="s">
        <v>15</v>
      </c>
      <c r="B1603" s="58" t="s">
        <v>184</v>
      </c>
      <c r="C1603" s="58">
        <v>1</v>
      </c>
      <c r="D1603" s="58">
        <v>0</v>
      </c>
      <c r="E1603" s="58">
        <v>0</v>
      </c>
      <c r="F1603" s="58">
        <v>38</v>
      </c>
    </row>
    <row r="1604" spans="1:6" x14ac:dyDescent="0.25">
      <c r="A1604" s="58" t="s">
        <v>15</v>
      </c>
      <c r="B1604" s="58" t="s">
        <v>184</v>
      </c>
      <c r="C1604" s="58">
        <v>1</v>
      </c>
      <c r="D1604" s="58">
        <v>0</v>
      </c>
      <c r="E1604" s="58">
        <v>1</v>
      </c>
      <c r="F1604" s="58">
        <v>72</v>
      </c>
    </row>
    <row r="1605" spans="1:6" x14ac:dyDescent="0.25">
      <c r="A1605" s="58" t="s">
        <v>15</v>
      </c>
      <c r="B1605" s="58" t="s">
        <v>184</v>
      </c>
      <c r="C1605" s="58">
        <v>1</v>
      </c>
      <c r="D1605" s="58">
        <v>1</v>
      </c>
      <c r="E1605" s="58">
        <v>0</v>
      </c>
      <c r="F1605" s="58">
        <v>30</v>
      </c>
    </row>
    <row r="1606" spans="1:6" x14ac:dyDescent="0.25">
      <c r="A1606" s="58" t="s">
        <v>15</v>
      </c>
      <c r="B1606" s="58" t="s">
        <v>184</v>
      </c>
      <c r="C1606" s="58">
        <v>1</v>
      </c>
      <c r="D1606" s="58">
        <v>1</v>
      </c>
      <c r="E1606" s="58">
        <v>1</v>
      </c>
      <c r="F1606" s="58">
        <v>34</v>
      </c>
    </row>
    <row r="1607" spans="1:6" x14ac:dyDescent="0.25">
      <c r="A1607" s="58" t="s">
        <v>15</v>
      </c>
      <c r="B1607" s="58" t="s">
        <v>219</v>
      </c>
      <c r="C1607" s="58">
        <v>0</v>
      </c>
      <c r="D1607" s="58">
        <v>0</v>
      </c>
      <c r="E1607" s="58">
        <v>0</v>
      </c>
      <c r="F1607" s="58">
        <v>60</v>
      </c>
    </row>
    <row r="1608" spans="1:6" x14ac:dyDescent="0.25">
      <c r="A1608" s="58" t="s">
        <v>15</v>
      </c>
      <c r="B1608" s="58" t="s">
        <v>219</v>
      </c>
      <c r="C1608" s="58">
        <v>0</v>
      </c>
      <c r="D1608" s="58">
        <v>0</v>
      </c>
      <c r="E1608" s="58">
        <v>1</v>
      </c>
      <c r="F1608" s="58">
        <v>231</v>
      </c>
    </row>
    <row r="1609" spans="1:6" x14ac:dyDescent="0.25">
      <c r="A1609" s="58" t="s">
        <v>15</v>
      </c>
      <c r="B1609" s="58" t="s">
        <v>219</v>
      </c>
      <c r="C1609" s="58">
        <v>0</v>
      </c>
      <c r="D1609" s="58">
        <v>1</v>
      </c>
      <c r="E1609" s="58">
        <v>0</v>
      </c>
      <c r="F1609" s="58">
        <v>1</v>
      </c>
    </row>
    <row r="1610" spans="1:6" x14ac:dyDescent="0.25">
      <c r="A1610" s="58" t="s">
        <v>15</v>
      </c>
      <c r="B1610" s="58" t="s">
        <v>219</v>
      </c>
      <c r="C1610" s="58">
        <v>1</v>
      </c>
      <c r="D1610" s="58">
        <v>0</v>
      </c>
      <c r="E1610" s="58">
        <v>0</v>
      </c>
      <c r="F1610" s="58">
        <v>63</v>
      </c>
    </row>
    <row r="1611" spans="1:6" x14ac:dyDescent="0.25">
      <c r="A1611" s="58" t="s">
        <v>15</v>
      </c>
      <c r="B1611" s="58" t="s">
        <v>219</v>
      </c>
      <c r="C1611" s="58">
        <v>1</v>
      </c>
      <c r="D1611" s="58">
        <v>0</v>
      </c>
      <c r="E1611" s="58">
        <v>1</v>
      </c>
      <c r="F1611" s="58">
        <v>102</v>
      </c>
    </row>
    <row r="1612" spans="1:6" x14ac:dyDescent="0.25">
      <c r="A1612" s="58" t="s">
        <v>15</v>
      </c>
      <c r="B1612" s="58" t="s">
        <v>219</v>
      </c>
      <c r="C1612" s="58">
        <v>1</v>
      </c>
      <c r="D1612" s="58">
        <v>1</v>
      </c>
      <c r="E1612" s="58">
        <v>0</v>
      </c>
      <c r="F1612" s="58">
        <v>14</v>
      </c>
    </row>
    <row r="1613" spans="1:6" x14ac:dyDescent="0.25">
      <c r="A1613" s="58" t="s">
        <v>15</v>
      </c>
      <c r="B1613" s="58" t="s">
        <v>219</v>
      </c>
      <c r="C1613" s="58">
        <v>1</v>
      </c>
      <c r="D1613" s="58">
        <v>1</v>
      </c>
      <c r="E1613" s="58">
        <v>1</v>
      </c>
      <c r="F1613" s="58">
        <v>50</v>
      </c>
    </row>
    <row r="1614" spans="1:6" x14ac:dyDescent="0.25">
      <c r="A1614" s="58" t="s">
        <v>15</v>
      </c>
      <c r="B1614" s="58" t="s">
        <v>216</v>
      </c>
      <c r="C1614" s="58">
        <v>0</v>
      </c>
      <c r="D1614" s="58">
        <v>0</v>
      </c>
      <c r="E1614" s="58">
        <v>0</v>
      </c>
      <c r="F1614" s="58">
        <v>40</v>
      </c>
    </row>
    <row r="1615" spans="1:6" x14ac:dyDescent="0.25">
      <c r="A1615" s="58" t="s">
        <v>15</v>
      </c>
      <c r="B1615" s="58" t="s">
        <v>216</v>
      </c>
      <c r="C1615" s="58">
        <v>0</v>
      </c>
      <c r="D1615" s="58">
        <v>0</v>
      </c>
      <c r="E1615" s="58">
        <v>1</v>
      </c>
      <c r="F1615" s="58">
        <v>131</v>
      </c>
    </row>
    <row r="1616" spans="1:6" x14ac:dyDescent="0.25">
      <c r="A1616" s="58" t="s">
        <v>15</v>
      </c>
      <c r="B1616" s="58" t="s">
        <v>216</v>
      </c>
      <c r="C1616" s="58">
        <v>0</v>
      </c>
      <c r="D1616" s="58">
        <v>1</v>
      </c>
      <c r="E1616" s="58">
        <v>0</v>
      </c>
      <c r="F1616" s="58">
        <v>3</v>
      </c>
    </row>
    <row r="1617" spans="1:6" x14ac:dyDescent="0.25">
      <c r="A1617" s="58" t="s">
        <v>15</v>
      </c>
      <c r="B1617" s="58" t="s">
        <v>216</v>
      </c>
      <c r="C1617" s="58">
        <v>0</v>
      </c>
      <c r="D1617" s="58">
        <v>1</v>
      </c>
      <c r="E1617" s="58">
        <v>1</v>
      </c>
      <c r="F1617" s="58">
        <v>2</v>
      </c>
    </row>
    <row r="1618" spans="1:6" x14ac:dyDescent="0.25">
      <c r="A1618" s="58" t="s">
        <v>15</v>
      </c>
      <c r="B1618" s="58" t="s">
        <v>216</v>
      </c>
      <c r="C1618" s="58">
        <v>1</v>
      </c>
      <c r="D1618" s="58">
        <v>0</v>
      </c>
      <c r="E1618" s="58">
        <v>0</v>
      </c>
      <c r="F1618" s="58">
        <v>13</v>
      </c>
    </row>
    <row r="1619" spans="1:6" x14ac:dyDescent="0.25">
      <c r="A1619" s="58" t="s">
        <v>15</v>
      </c>
      <c r="B1619" s="58" t="s">
        <v>216</v>
      </c>
      <c r="C1619" s="58">
        <v>1</v>
      </c>
      <c r="D1619" s="58">
        <v>0</v>
      </c>
      <c r="E1619" s="58">
        <v>1</v>
      </c>
      <c r="F1619" s="58">
        <v>41</v>
      </c>
    </row>
    <row r="1620" spans="1:6" x14ac:dyDescent="0.25">
      <c r="A1620" s="58" t="s">
        <v>15</v>
      </c>
      <c r="B1620" s="58" t="s">
        <v>216</v>
      </c>
      <c r="C1620" s="58">
        <v>1</v>
      </c>
      <c r="D1620" s="58">
        <v>1</v>
      </c>
      <c r="E1620" s="58">
        <v>0</v>
      </c>
      <c r="F1620" s="58">
        <v>18</v>
      </c>
    </row>
    <row r="1621" spans="1:6" x14ac:dyDescent="0.25">
      <c r="A1621" s="58" t="s">
        <v>15</v>
      </c>
      <c r="B1621" s="58" t="s">
        <v>216</v>
      </c>
      <c r="C1621" s="58">
        <v>1</v>
      </c>
      <c r="D1621" s="58">
        <v>1</v>
      </c>
      <c r="E1621" s="58">
        <v>1</v>
      </c>
      <c r="F1621" s="58">
        <v>27</v>
      </c>
    </row>
    <row r="1622" spans="1:6" x14ac:dyDescent="0.25">
      <c r="A1622" s="58" t="s">
        <v>15</v>
      </c>
      <c r="B1622" s="58" t="s">
        <v>207</v>
      </c>
      <c r="C1622" s="58">
        <v>0</v>
      </c>
      <c r="D1622" s="58">
        <v>0</v>
      </c>
      <c r="E1622" s="58">
        <v>0</v>
      </c>
      <c r="F1622" s="58">
        <v>65</v>
      </c>
    </row>
    <row r="1623" spans="1:6" x14ac:dyDescent="0.25">
      <c r="A1623" s="58" t="s">
        <v>15</v>
      </c>
      <c r="B1623" s="58" t="s">
        <v>207</v>
      </c>
      <c r="C1623" s="58">
        <v>0</v>
      </c>
      <c r="D1623" s="58">
        <v>0</v>
      </c>
      <c r="E1623" s="58">
        <v>1</v>
      </c>
      <c r="F1623" s="58">
        <v>190</v>
      </c>
    </row>
    <row r="1624" spans="1:6" x14ac:dyDescent="0.25">
      <c r="A1624" s="58" t="s">
        <v>15</v>
      </c>
      <c r="B1624" s="58" t="s">
        <v>207</v>
      </c>
      <c r="C1624" s="58">
        <v>0</v>
      </c>
      <c r="D1624" s="58">
        <v>1</v>
      </c>
      <c r="E1624" s="58">
        <v>0</v>
      </c>
      <c r="F1624" s="58">
        <v>2</v>
      </c>
    </row>
    <row r="1625" spans="1:6" x14ac:dyDescent="0.25">
      <c r="A1625" s="58" t="s">
        <v>15</v>
      </c>
      <c r="B1625" s="58" t="s">
        <v>207</v>
      </c>
      <c r="C1625" s="58">
        <v>0</v>
      </c>
      <c r="D1625" s="58">
        <v>1</v>
      </c>
      <c r="E1625" s="58">
        <v>1</v>
      </c>
      <c r="F1625" s="58">
        <v>3</v>
      </c>
    </row>
    <row r="1626" spans="1:6" x14ac:dyDescent="0.25">
      <c r="A1626" s="58" t="s">
        <v>15</v>
      </c>
      <c r="B1626" s="58" t="s">
        <v>207</v>
      </c>
      <c r="C1626" s="58">
        <v>1</v>
      </c>
      <c r="D1626" s="58">
        <v>0</v>
      </c>
      <c r="E1626" s="58">
        <v>0</v>
      </c>
      <c r="F1626" s="58">
        <v>31</v>
      </c>
    </row>
    <row r="1627" spans="1:6" x14ac:dyDescent="0.25">
      <c r="A1627" s="58" t="s">
        <v>15</v>
      </c>
      <c r="B1627" s="58" t="s">
        <v>207</v>
      </c>
      <c r="C1627" s="58">
        <v>1</v>
      </c>
      <c r="D1627" s="58">
        <v>0</v>
      </c>
      <c r="E1627" s="58">
        <v>1</v>
      </c>
      <c r="F1627" s="58">
        <v>102</v>
      </c>
    </row>
    <row r="1628" spans="1:6" x14ac:dyDescent="0.25">
      <c r="A1628" s="58" t="s">
        <v>15</v>
      </c>
      <c r="B1628" s="58" t="s">
        <v>207</v>
      </c>
      <c r="C1628" s="58">
        <v>1</v>
      </c>
      <c r="D1628" s="58">
        <v>1</v>
      </c>
      <c r="E1628" s="58">
        <v>0</v>
      </c>
      <c r="F1628" s="58">
        <v>19</v>
      </c>
    </row>
    <row r="1629" spans="1:6" x14ac:dyDescent="0.25">
      <c r="A1629" s="58" t="s">
        <v>15</v>
      </c>
      <c r="B1629" s="58" t="s">
        <v>207</v>
      </c>
      <c r="C1629" s="58">
        <v>1</v>
      </c>
      <c r="D1629" s="58">
        <v>1</v>
      </c>
      <c r="E1629" s="58">
        <v>1</v>
      </c>
      <c r="F1629" s="58">
        <v>42</v>
      </c>
    </row>
    <row r="1630" spans="1:6" x14ac:dyDescent="0.25">
      <c r="A1630" s="58" t="s">
        <v>15</v>
      </c>
      <c r="B1630" s="58" t="s">
        <v>303</v>
      </c>
      <c r="C1630" s="58">
        <v>0</v>
      </c>
      <c r="D1630" s="58">
        <v>0</v>
      </c>
      <c r="E1630" s="58">
        <v>0</v>
      </c>
      <c r="F1630" s="58">
        <v>46</v>
      </c>
    </row>
    <row r="1631" spans="1:6" x14ac:dyDescent="0.25">
      <c r="A1631" s="58" t="s">
        <v>15</v>
      </c>
      <c r="B1631" s="58" t="s">
        <v>303</v>
      </c>
      <c r="C1631" s="58">
        <v>0</v>
      </c>
      <c r="D1631" s="58">
        <v>0</v>
      </c>
      <c r="E1631" s="58">
        <v>1</v>
      </c>
      <c r="F1631" s="58">
        <v>151</v>
      </c>
    </row>
    <row r="1632" spans="1:6" x14ac:dyDescent="0.25">
      <c r="A1632" s="58" t="s">
        <v>15</v>
      </c>
      <c r="B1632" s="58" t="s">
        <v>303</v>
      </c>
      <c r="C1632" s="58">
        <v>0</v>
      </c>
      <c r="D1632" s="58">
        <v>1</v>
      </c>
      <c r="E1632" s="58">
        <v>0</v>
      </c>
      <c r="F1632" s="58">
        <v>3</v>
      </c>
    </row>
    <row r="1633" spans="1:6" x14ac:dyDescent="0.25">
      <c r="A1633" s="58" t="s">
        <v>15</v>
      </c>
      <c r="B1633" s="58" t="s">
        <v>303</v>
      </c>
      <c r="C1633" s="58">
        <v>0</v>
      </c>
      <c r="D1633" s="58">
        <v>1</v>
      </c>
      <c r="E1633" s="58">
        <v>1</v>
      </c>
      <c r="F1633" s="58">
        <v>5</v>
      </c>
    </row>
    <row r="1634" spans="1:6" x14ac:dyDescent="0.25">
      <c r="A1634" s="58" t="s">
        <v>15</v>
      </c>
      <c r="B1634" s="58" t="s">
        <v>303</v>
      </c>
      <c r="C1634" s="58">
        <v>1</v>
      </c>
      <c r="D1634" s="58">
        <v>0</v>
      </c>
      <c r="E1634" s="58">
        <v>0</v>
      </c>
      <c r="F1634" s="58">
        <v>33</v>
      </c>
    </row>
    <row r="1635" spans="1:6" x14ac:dyDescent="0.25">
      <c r="A1635" s="58" t="s">
        <v>15</v>
      </c>
      <c r="B1635" s="58" t="s">
        <v>303</v>
      </c>
      <c r="C1635" s="58">
        <v>1</v>
      </c>
      <c r="D1635" s="58">
        <v>0</v>
      </c>
      <c r="E1635" s="58">
        <v>1</v>
      </c>
      <c r="F1635" s="58">
        <v>58</v>
      </c>
    </row>
    <row r="1636" spans="1:6" x14ac:dyDescent="0.25">
      <c r="A1636" s="58" t="s">
        <v>15</v>
      </c>
      <c r="B1636" s="58" t="s">
        <v>303</v>
      </c>
      <c r="C1636" s="58">
        <v>1</v>
      </c>
      <c r="D1636" s="58">
        <v>1</v>
      </c>
      <c r="E1636" s="58">
        <v>0</v>
      </c>
      <c r="F1636" s="58">
        <v>25</v>
      </c>
    </row>
    <row r="1637" spans="1:6" x14ac:dyDescent="0.25">
      <c r="A1637" s="58" t="s">
        <v>15</v>
      </c>
      <c r="B1637" s="58" t="s">
        <v>303</v>
      </c>
      <c r="C1637" s="58">
        <v>1</v>
      </c>
      <c r="D1637" s="58">
        <v>1</v>
      </c>
      <c r="E1637" s="58">
        <v>1</v>
      </c>
      <c r="F1637" s="58">
        <v>40</v>
      </c>
    </row>
    <row r="1638" spans="1:6" x14ac:dyDescent="0.25">
      <c r="A1638" s="58" t="s">
        <v>15</v>
      </c>
      <c r="B1638" s="58" t="s">
        <v>304</v>
      </c>
      <c r="C1638" s="58">
        <v>0</v>
      </c>
      <c r="D1638" s="58">
        <v>0</v>
      </c>
      <c r="E1638" s="58">
        <v>0</v>
      </c>
      <c r="F1638" s="58">
        <v>63</v>
      </c>
    </row>
    <row r="1639" spans="1:6" x14ac:dyDescent="0.25">
      <c r="A1639" s="58" t="s">
        <v>15</v>
      </c>
      <c r="B1639" s="58" t="s">
        <v>304</v>
      </c>
      <c r="C1639" s="58">
        <v>0</v>
      </c>
      <c r="D1639" s="58">
        <v>0</v>
      </c>
      <c r="E1639" s="58">
        <v>1</v>
      </c>
      <c r="F1639" s="58">
        <v>214</v>
      </c>
    </row>
    <row r="1640" spans="1:6" x14ac:dyDescent="0.25">
      <c r="A1640" s="58" t="s">
        <v>15</v>
      </c>
      <c r="B1640" s="58" t="s">
        <v>304</v>
      </c>
      <c r="C1640" s="58">
        <v>0</v>
      </c>
      <c r="D1640" s="58">
        <v>1</v>
      </c>
      <c r="E1640" s="58">
        <v>0</v>
      </c>
      <c r="F1640" s="58">
        <v>6</v>
      </c>
    </row>
    <row r="1641" spans="1:6" x14ac:dyDescent="0.25">
      <c r="A1641" s="58" t="s">
        <v>15</v>
      </c>
      <c r="B1641" s="58" t="s">
        <v>304</v>
      </c>
      <c r="C1641" s="58">
        <v>0</v>
      </c>
      <c r="D1641" s="58">
        <v>1</v>
      </c>
      <c r="E1641" s="58">
        <v>1</v>
      </c>
      <c r="F1641" s="58">
        <v>5</v>
      </c>
    </row>
    <row r="1642" spans="1:6" x14ac:dyDescent="0.25">
      <c r="A1642" s="58" t="s">
        <v>15</v>
      </c>
      <c r="B1642" s="58" t="s">
        <v>304</v>
      </c>
      <c r="C1642" s="58">
        <v>1</v>
      </c>
      <c r="D1642" s="58">
        <v>0</v>
      </c>
      <c r="E1642" s="58">
        <v>0</v>
      </c>
      <c r="F1642" s="58">
        <v>35</v>
      </c>
    </row>
    <row r="1643" spans="1:6" x14ac:dyDescent="0.25">
      <c r="A1643" s="58" t="s">
        <v>15</v>
      </c>
      <c r="B1643" s="58" t="s">
        <v>304</v>
      </c>
      <c r="C1643" s="58">
        <v>1</v>
      </c>
      <c r="D1643" s="58">
        <v>0</v>
      </c>
      <c r="E1643" s="58">
        <v>1</v>
      </c>
      <c r="F1643" s="58">
        <v>83</v>
      </c>
    </row>
    <row r="1644" spans="1:6" x14ac:dyDescent="0.25">
      <c r="A1644" s="58" t="s">
        <v>15</v>
      </c>
      <c r="B1644" s="58" t="s">
        <v>304</v>
      </c>
      <c r="C1644" s="58">
        <v>1</v>
      </c>
      <c r="D1644" s="58">
        <v>1</v>
      </c>
      <c r="E1644" s="58">
        <v>0</v>
      </c>
      <c r="F1644" s="58">
        <v>30</v>
      </c>
    </row>
    <row r="1645" spans="1:6" x14ac:dyDescent="0.25">
      <c r="A1645" s="58" t="s">
        <v>15</v>
      </c>
      <c r="B1645" s="58" t="s">
        <v>304</v>
      </c>
      <c r="C1645" s="58">
        <v>1</v>
      </c>
      <c r="D1645" s="58">
        <v>1</v>
      </c>
      <c r="E1645" s="58">
        <v>1</v>
      </c>
      <c r="F1645" s="58">
        <v>62</v>
      </c>
    </row>
    <row r="1646" spans="1:6" x14ac:dyDescent="0.25">
      <c r="A1646" s="58" t="s">
        <v>23</v>
      </c>
      <c r="B1646" s="58" t="s">
        <v>300</v>
      </c>
      <c r="C1646" s="58">
        <v>0</v>
      </c>
      <c r="D1646" s="58">
        <v>0</v>
      </c>
      <c r="E1646" s="58">
        <v>0</v>
      </c>
      <c r="F1646" s="58">
        <v>25</v>
      </c>
    </row>
    <row r="1647" spans="1:6" x14ac:dyDescent="0.25">
      <c r="A1647" s="58" t="s">
        <v>23</v>
      </c>
      <c r="B1647" s="58" t="s">
        <v>300</v>
      </c>
      <c r="C1647" s="58">
        <v>0</v>
      </c>
      <c r="D1647" s="58">
        <v>0</v>
      </c>
      <c r="E1647" s="58">
        <v>1</v>
      </c>
      <c r="F1647" s="58">
        <v>16</v>
      </c>
    </row>
    <row r="1648" spans="1:6" x14ac:dyDescent="0.25">
      <c r="A1648" s="58" t="s">
        <v>23</v>
      </c>
      <c r="B1648" s="58" t="s">
        <v>300</v>
      </c>
      <c r="C1648" s="58">
        <v>0</v>
      </c>
      <c r="D1648" s="58">
        <v>1</v>
      </c>
      <c r="E1648" s="58">
        <v>0</v>
      </c>
      <c r="F1648" s="58">
        <v>5</v>
      </c>
    </row>
    <row r="1649" spans="1:6" x14ac:dyDescent="0.25">
      <c r="A1649" s="58" t="s">
        <v>23</v>
      </c>
      <c r="B1649" s="58" t="s">
        <v>300</v>
      </c>
      <c r="C1649" s="58">
        <v>0</v>
      </c>
      <c r="D1649" s="58">
        <v>1</v>
      </c>
      <c r="E1649" s="58">
        <v>1</v>
      </c>
      <c r="F1649" s="58">
        <v>1</v>
      </c>
    </row>
    <row r="1650" spans="1:6" x14ac:dyDescent="0.25">
      <c r="A1650" s="58" t="s">
        <v>23</v>
      </c>
      <c r="B1650" s="58" t="s">
        <v>300</v>
      </c>
      <c r="C1650" s="58">
        <v>1</v>
      </c>
      <c r="D1650" s="58">
        <v>0</v>
      </c>
      <c r="E1650" s="58">
        <v>0</v>
      </c>
      <c r="F1650" s="58">
        <v>82</v>
      </c>
    </row>
    <row r="1651" spans="1:6" x14ac:dyDescent="0.25">
      <c r="A1651" s="58" t="s">
        <v>23</v>
      </c>
      <c r="B1651" s="58" t="s">
        <v>300</v>
      </c>
      <c r="C1651" s="58">
        <v>1</v>
      </c>
      <c r="D1651" s="58">
        <v>0</v>
      </c>
      <c r="E1651" s="58">
        <v>1</v>
      </c>
      <c r="F1651" s="58">
        <v>22</v>
      </c>
    </row>
    <row r="1652" spans="1:6" x14ac:dyDescent="0.25">
      <c r="A1652" s="58" t="s">
        <v>23</v>
      </c>
      <c r="B1652" s="58" t="s">
        <v>300</v>
      </c>
      <c r="C1652" s="58">
        <v>1</v>
      </c>
      <c r="D1652" s="58">
        <v>1</v>
      </c>
      <c r="E1652" s="58">
        <v>0</v>
      </c>
      <c r="F1652" s="58">
        <v>162</v>
      </c>
    </row>
    <row r="1653" spans="1:6" x14ac:dyDescent="0.25">
      <c r="A1653" s="58" t="s">
        <v>23</v>
      </c>
      <c r="B1653" s="58" t="s">
        <v>300</v>
      </c>
      <c r="C1653" s="58">
        <v>1</v>
      </c>
      <c r="D1653" s="58">
        <v>1</v>
      </c>
      <c r="E1653" s="58">
        <v>1</v>
      </c>
      <c r="F1653" s="58">
        <v>60</v>
      </c>
    </row>
    <row r="1654" spans="1:6" x14ac:dyDescent="0.25">
      <c r="A1654" s="58" t="s">
        <v>23</v>
      </c>
      <c r="B1654" s="58" t="s">
        <v>214</v>
      </c>
      <c r="C1654" s="58">
        <v>0</v>
      </c>
      <c r="D1654" s="58">
        <v>0</v>
      </c>
      <c r="E1654" s="58">
        <v>0</v>
      </c>
      <c r="F1654" s="58">
        <v>11</v>
      </c>
    </row>
    <row r="1655" spans="1:6" x14ac:dyDescent="0.25">
      <c r="A1655" s="58" t="s">
        <v>23</v>
      </c>
      <c r="B1655" s="58" t="s">
        <v>214</v>
      </c>
      <c r="C1655" s="58">
        <v>0</v>
      </c>
      <c r="D1655" s="58">
        <v>0</v>
      </c>
      <c r="E1655" s="58">
        <v>1</v>
      </c>
      <c r="F1655" s="58">
        <v>4</v>
      </c>
    </row>
    <row r="1656" spans="1:6" x14ac:dyDescent="0.25">
      <c r="A1656" s="58" t="s">
        <v>23</v>
      </c>
      <c r="B1656" s="58" t="s">
        <v>214</v>
      </c>
      <c r="C1656" s="58">
        <v>0</v>
      </c>
      <c r="D1656" s="58">
        <v>1</v>
      </c>
      <c r="E1656" s="58">
        <v>0</v>
      </c>
      <c r="F1656" s="58">
        <v>1</v>
      </c>
    </row>
    <row r="1657" spans="1:6" x14ac:dyDescent="0.25">
      <c r="A1657" s="58" t="s">
        <v>23</v>
      </c>
      <c r="B1657" s="58" t="s">
        <v>214</v>
      </c>
      <c r="C1657" s="58">
        <v>1</v>
      </c>
      <c r="D1657" s="58">
        <v>0</v>
      </c>
      <c r="E1657" s="58">
        <v>0</v>
      </c>
      <c r="F1657" s="58">
        <v>30</v>
      </c>
    </row>
    <row r="1658" spans="1:6" x14ac:dyDescent="0.25">
      <c r="A1658" s="58" t="s">
        <v>23</v>
      </c>
      <c r="B1658" s="58" t="s">
        <v>214</v>
      </c>
      <c r="C1658" s="58">
        <v>1</v>
      </c>
      <c r="D1658" s="58">
        <v>0</v>
      </c>
      <c r="E1658" s="58">
        <v>1</v>
      </c>
      <c r="F1658" s="58">
        <v>15</v>
      </c>
    </row>
    <row r="1659" spans="1:6" x14ac:dyDescent="0.25">
      <c r="A1659" s="58" t="s">
        <v>23</v>
      </c>
      <c r="B1659" s="58" t="s">
        <v>214</v>
      </c>
      <c r="C1659" s="58">
        <v>1</v>
      </c>
      <c r="D1659" s="58">
        <v>1</v>
      </c>
      <c r="E1659" s="58">
        <v>0</v>
      </c>
      <c r="F1659" s="58">
        <v>81</v>
      </c>
    </row>
    <row r="1660" spans="1:6" x14ac:dyDescent="0.25">
      <c r="A1660" s="58" t="s">
        <v>23</v>
      </c>
      <c r="B1660" s="58" t="s">
        <v>214</v>
      </c>
      <c r="C1660" s="58">
        <v>1</v>
      </c>
      <c r="D1660" s="58">
        <v>1</v>
      </c>
      <c r="E1660" s="58">
        <v>1</v>
      </c>
      <c r="F1660" s="58">
        <v>55</v>
      </c>
    </row>
    <row r="1661" spans="1:6" x14ac:dyDescent="0.25">
      <c r="A1661" s="58" t="s">
        <v>23</v>
      </c>
      <c r="B1661" s="58" t="s">
        <v>213</v>
      </c>
      <c r="C1661" s="58">
        <v>0</v>
      </c>
      <c r="D1661" s="58">
        <v>0</v>
      </c>
      <c r="E1661" s="58">
        <v>0</v>
      </c>
      <c r="F1661" s="58">
        <v>37</v>
      </c>
    </row>
    <row r="1662" spans="1:6" x14ac:dyDescent="0.25">
      <c r="A1662" s="58" t="s">
        <v>23</v>
      </c>
      <c r="B1662" s="58" t="s">
        <v>213</v>
      </c>
      <c r="C1662" s="58">
        <v>0</v>
      </c>
      <c r="D1662" s="58">
        <v>0</v>
      </c>
      <c r="E1662" s="58">
        <v>1</v>
      </c>
      <c r="F1662" s="58">
        <v>33</v>
      </c>
    </row>
    <row r="1663" spans="1:6" x14ac:dyDescent="0.25">
      <c r="A1663" s="58" t="s">
        <v>23</v>
      </c>
      <c r="B1663" s="58" t="s">
        <v>213</v>
      </c>
      <c r="C1663" s="58">
        <v>0</v>
      </c>
      <c r="D1663" s="58">
        <v>1</v>
      </c>
      <c r="E1663" s="58">
        <v>0</v>
      </c>
      <c r="F1663" s="58">
        <v>4</v>
      </c>
    </row>
    <row r="1664" spans="1:6" x14ac:dyDescent="0.25">
      <c r="A1664" s="58" t="s">
        <v>23</v>
      </c>
      <c r="B1664" s="58" t="s">
        <v>213</v>
      </c>
      <c r="C1664" s="58">
        <v>0</v>
      </c>
      <c r="D1664" s="58">
        <v>1</v>
      </c>
      <c r="E1664" s="58">
        <v>1</v>
      </c>
      <c r="F1664" s="58">
        <v>1</v>
      </c>
    </row>
    <row r="1665" spans="1:6" x14ac:dyDescent="0.25">
      <c r="A1665" s="58" t="s">
        <v>23</v>
      </c>
      <c r="B1665" s="58" t="s">
        <v>213</v>
      </c>
      <c r="C1665" s="58">
        <v>1</v>
      </c>
      <c r="D1665" s="58">
        <v>0</v>
      </c>
      <c r="E1665" s="58">
        <v>0</v>
      </c>
      <c r="F1665" s="58">
        <v>87</v>
      </c>
    </row>
    <row r="1666" spans="1:6" x14ac:dyDescent="0.25">
      <c r="A1666" s="58" t="s">
        <v>23</v>
      </c>
      <c r="B1666" s="58" t="s">
        <v>213</v>
      </c>
      <c r="C1666" s="58">
        <v>1</v>
      </c>
      <c r="D1666" s="58">
        <v>0</v>
      </c>
      <c r="E1666" s="58">
        <v>1</v>
      </c>
      <c r="F1666" s="58">
        <v>138</v>
      </c>
    </row>
    <row r="1667" spans="1:6" x14ac:dyDescent="0.25">
      <c r="A1667" s="58" t="s">
        <v>23</v>
      </c>
      <c r="B1667" s="58" t="s">
        <v>213</v>
      </c>
      <c r="C1667" s="58">
        <v>1</v>
      </c>
      <c r="D1667" s="58">
        <v>1</v>
      </c>
      <c r="E1667" s="58">
        <v>0</v>
      </c>
      <c r="F1667" s="58">
        <v>144</v>
      </c>
    </row>
    <row r="1668" spans="1:6" x14ac:dyDescent="0.25">
      <c r="A1668" s="58" t="s">
        <v>23</v>
      </c>
      <c r="B1668" s="58" t="s">
        <v>213</v>
      </c>
      <c r="C1668" s="58">
        <v>1</v>
      </c>
      <c r="D1668" s="58">
        <v>1</v>
      </c>
      <c r="E1668" s="58">
        <v>1</v>
      </c>
      <c r="F1668" s="58">
        <v>46</v>
      </c>
    </row>
    <row r="1669" spans="1:6" x14ac:dyDescent="0.25">
      <c r="A1669" s="58" t="s">
        <v>23</v>
      </c>
      <c r="B1669" s="58" t="s">
        <v>245</v>
      </c>
      <c r="C1669" s="58">
        <v>0</v>
      </c>
      <c r="D1669" s="58">
        <v>0</v>
      </c>
      <c r="E1669" s="58">
        <v>0</v>
      </c>
      <c r="F1669" s="58">
        <v>22</v>
      </c>
    </row>
    <row r="1670" spans="1:6" x14ac:dyDescent="0.25">
      <c r="A1670" s="58" t="s">
        <v>23</v>
      </c>
      <c r="B1670" s="58" t="s">
        <v>245</v>
      </c>
      <c r="C1670" s="58">
        <v>0</v>
      </c>
      <c r="D1670" s="58">
        <v>0</v>
      </c>
      <c r="E1670" s="58">
        <v>1</v>
      </c>
      <c r="F1670" s="58">
        <v>7</v>
      </c>
    </row>
    <row r="1671" spans="1:6" x14ac:dyDescent="0.25">
      <c r="A1671" s="58" t="s">
        <v>23</v>
      </c>
      <c r="B1671" s="58" t="s">
        <v>245</v>
      </c>
      <c r="C1671" s="58">
        <v>0</v>
      </c>
      <c r="D1671" s="58">
        <v>1</v>
      </c>
      <c r="E1671" s="58">
        <v>0</v>
      </c>
      <c r="F1671" s="58">
        <v>9</v>
      </c>
    </row>
    <row r="1672" spans="1:6" x14ac:dyDescent="0.25">
      <c r="A1672" s="58" t="s">
        <v>23</v>
      </c>
      <c r="B1672" s="58" t="s">
        <v>245</v>
      </c>
      <c r="C1672" s="58">
        <v>0</v>
      </c>
      <c r="D1672" s="58">
        <v>1</v>
      </c>
      <c r="E1672" s="58">
        <v>1</v>
      </c>
      <c r="F1672" s="58">
        <v>2</v>
      </c>
    </row>
    <row r="1673" spans="1:6" x14ac:dyDescent="0.25">
      <c r="A1673" s="58" t="s">
        <v>23</v>
      </c>
      <c r="B1673" s="58" t="s">
        <v>245</v>
      </c>
      <c r="C1673" s="58">
        <v>1</v>
      </c>
      <c r="D1673" s="58">
        <v>0</v>
      </c>
      <c r="E1673" s="58">
        <v>0</v>
      </c>
      <c r="F1673" s="58">
        <v>27</v>
      </c>
    </row>
    <row r="1674" spans="1:6" x14ac:dyDescent="0.25">
      <c r="A1674" s="58" t="s">
        <v>23</v>
      </c>
      <c r="B1674" s="58" t="s">
        <v>245</v>
      </c>
      <c r="C1674" s="58">
        <v>1</v>
      </c>
      <c r="D1674" s="58">
        <v>0</v>
      </c>
      <c r="E1674" s="58">
        <v>1</v>
      </c>
      <c r="F1674" s="58">
        <v>16</v>
      </c>
    </row>
    <row r="1675" spans="1:6" x14ac:dyDescent="0.25">
      <c r="A1675" s="58" t="s">
        <v>23</v>
      </c>
      <c r="B1675" s="58" t="s">
        <v>245</v>
      </c>
      <c r="C1675" s="58">
        <v>1</v>
      </c>
      <c r="D1675" s="58">
        <v>1</v>
      </c>
      <c r="E1675" s="58">
        <v>0</v>
      </c>
      <c r="F1675" s="58">
        <v>146</v>
      </c>
    </row>
    <row r="1676" spans="1:6" x14ac:dyDescent="0.25">
      <c r="A1676" s="58" t="s">
        <v>23</v>
      </c>
      <c r="B1676" s="58" t="s">
        <v>245</v>
      </c>
      <c r="C1676" s="58">
        <v>1</v>
      </c>
      <c r="D1676" s="58">
        <v>1</v>
      </c>
      <c r="E1676" s="58">
        <v>1</v>
      </c>
      <c r="F1676" s="58">
        <v>62</v>
      </c>
    </row>
    <row r="1677" spans="1:6" x14ac:dyDescent="0.25">
      <c r="A1677" s="58" t="s">
        <v>23</v>
      </c>
      <c r="B1677" s="58" t="s">
        <v>185</v>
      </c>
      <c r="C1677" s="58">
        <v>0</v>
      </c>
      <c r="D1677" s="58">
        <v>0</v>
      </c>
      <c r="E1677" s="58">
        <v>0</v>
      </c>
      <c r="F1677" s="58">
        <v>86</v>
      </c>
    </row>
    <row r="1678" spans="1:6" x14ac:dyDescent="0.25">
      <c r="A1678" s="58" t="s">
        <v>23</v>
      </c>
      <c r="B1678" s="58" t="s">
        <v>185</v>
      </c>
      <c r="C1678" s="58">
        <v>0</v>
      </c>
      <c r="D1678" s="58">
        <v>0</v>
      </c>
      <c r="E1678" s="58">
        <v>1</v>
      </c>
      <c r="F1678" s="58">
        <v>38</v>
      </c>
    </row>
    <row r="1679" spans="1:6" x14ac:dyDescent="0.25">
      <c r="A1679" s="58" t="s">
        <v>23</v>
      </c>
      <c r="B1679" s="58" t="s">
        <v>185</v>
      </c>
      <c r="C1679" s="58">
        <v>0</v>
      </c>
      <c r="D1679" s="58">
        <v>1</v>
      </c>
      <c r="E1679" s="58">
        <v>0</v>
      </c>
      <c r="F1679" s="58">
        <v>27</v>
      </c>
    </row>
    <row r="1680" spans="1:6" x14ac:dyDescent="0.25">
      <c r="A1680" s="58" t="s">
        <v>23</v>
      </c>
      <c r="B1680" s="58" t="s">
        <v>185</v>
      </c>
      <c r="C1680" s="58">
        <v>0</v>
      </c>
      <c r="D1680" s="58">
        <v>1</v>
      </c>
      <c r="E1680" s="58">
        <v>1</v>
      </c>
      <c r="F1680" s="58">
        <v>3</v>
      </c>
    </row>
    <row r="1681" spans="1:6" x14ac:dyDescent="0.25">
      <c r="A1681" s="58" t="s">
        <v>23</v>
      </c>
      <c r="B1681" s="58" t="s">
        <v>185</v>
      </c>
      <c r="C1681" s="58">
        <v>1</v>
      </c>
      <c r="D1681" s="58">
        <v>0</v>
      </c>
      <c r="E1681" s="58">
        <v>0</v>
      </c>
      <c r="F1681" s="58">
        <v>118</v>
      </c>
    </row>
    <row r="1682" spans="1:6" x14ac:dyDescent="0.25">
      <c r="A1682" s="58" t="s">
        <v>23</v>
      </c>
      <c r="B1682" s="58" t="s">
        <v>185</v>
      </c>
      <c r="C1682" s="58">
        <v>1</v>
      </c>
      <c r="D1682" s="58">
        <v>0</v>
      </c>
      <c r="E1682" s="58">
        <v>1</v>
      </c>
      <c r="F1682" s="58">
        <v>85</v>
      </c>
    </row>
    <row r="1683" spans="1:6" x14ac:dyDescent="0.25">
      <c r="A1683" s="58" t="s">
        <v>23</v>
      </c>
      <c r="B1683" s="58" t="s">
        <v>185</v>
      </c>
      <c r="C1683" s="58">
        <v>1</v>
      </c>
      <c r="D1683" s="58">
        <v>1</v>
      </c>
      <c r="E1683" s="58">
        <v>0</v>
      </c>
      <c r="F1683" s="58">
        <v>254</v>
      </c>
    </row>
    <row r="1684" spans="1:6" x14ac:dyDescent="0.25">
      <c r="A1684" s="58" t="s">
        <v>23</v>
      </c>
      <c r="B1684" s="58" t="s">
        <v>185</v>
      </c>
      <c r="C1684" s="58">
        <v>1</v>
      </c>
      <c r="D1684" s="58">
        <v>1</v>
      </c>
      <c r="E1684" s="58">
        <v>1</v>
      </c>
      <c r="F1684" s="58">
        <v>149</v>
      </c>
    </row>
    <row r="1685" spans="1:6" x14ac:dyDescent="0.25">
      <c r="A1685" s="58" t="s">
        <v>23</v>
      </c>
      <c r="B1685" s="58" t="s">
        <v>173</v>
      </c>
      <c r="C1685" s="58">
        <v>0</v>
      </c>
      <c r="D1685" s="58">
        <v>0</v>
      </c>
      <c r="E1685" s="58">
        <v>0</v>
      </c>
      <c r="F1685" s="58">
        <v>37</v>
      </c>
    </row>
    <row r="1686" spans="1:6" x14ac:dyDescent="0.25">
      <c r="A1686" s="58" t="s">
        <v>23</v>
      </c>
      <c r="B1686" s="58" t="s">
        <v>173</v>
      </c>
      <c r="C1686" s="58">
        <v>0</v>
      </c>
      <c r="D1686" s="58">
        <v>0</v>
      </c>
      <c r="E1686" s="58">
        <v>1</v>
      </c>
      <c r="F1686" s="58">
        <v>28</v>
      </c>
    </row>
    <row r="1687" spans="1:6" x14ac:dyDescent="0.25">
      <c r="A1687" s="58" t="s">
        <v>23</v>
      </c>
      <c r="B1687" s="58" t="s">
        <v>173</v>
      </c>
      <c r="C1687" s="58">
        <v>0</v>
      </c>
      <c r="D1687" s="58">
        <v>1</v>
      </c>
      <c r="E1687" s="58">
        <v>0</v>
      </c>
      <c r="F1687" s="58">
        <v>13</v>
      </c>
    </row>
    <row r="1688" spans="1:6" x14ac:dyDescent="0.25">
      <c r="A1688" s="58" t="s">
        <v>23</v>
      </c>
      <c r="B1688" s="58" t="s">
        <v>173</v>
      </c>
      <c r="C1688" s="58">
        <v>0</v>
      </c>
      <c r="D1688" s="58">
        <v>1</v>
      </c>
      <c r="E1688" s="58">
        <v>1</v>
      </c>
      <c r="F1688" s="58">
        <v>4</v>
      </c>
    </row>
    <row r="1689" spans="1:6" x14ac:dyDescent="0.25">
      <c r="A1689" s="58" t="s">
        <v>23</v>
      </c>
      <c r="B1689" s="58" t="s">
        <v>173</v>
      </c>
      <c r="C1689" s="58">
        <v>1</v>
      </c>
      <c r="D1689" s="58">
        <v>0</v>
      </c>
      <c r="E1689" s="58">
        <v>0</v>
      </c>
      <c r="F1689" s="58">
        <v>82</v>
      </c>
    </row>
    <row r="1690" spans="1:6" x14ac:dyDescent="0.25">
      <c r="A1690" s="58" t="s">
        <v>23</v>
      </c>
      <c r="B1690" s="58" t="s">
        <v>173</v>
      </c>
      <c r="C1690" s="58">
        <v>1</v>
      </c>
      <c r="D1690" s="58">
        <v>0</v>
      </c>
      <c r="E1690" s="58">
        <v>1</v>
      </c>
      <c r="F1690" s="58">
        <v>54</v>
      </c>
    </row>
    <row r="1691" spans="1:6" x14ac:dyDescent="0.25">
      <c r="A1691" s="58" t="s">
        <v>23</v>
      </c>
      <c r="B1691" s="58" t="s">
        <v>173</v>
      </c>
      <c r="C1691" s="58">
        <v>1</v>
      </c>
      <c r="D1691" s="58">
        <v>1</v>
      </c>
      <c r="E1691" s="58">
        <v>0</v>
      </c>
      <c r="F1691" s="58">
        <v>161</v>
      </c>
    </row>
    <row r="1692" spans="1:6" x14ac:dyDescent="0.25">
      <c r="A1692" s="58" t="s">
        <v>23</v>
      </c>
      <c r="B1692" s="58" t="s">
        <v>173</v>
      </c>
      <c r="C1692" s="58">
        <v>1</v>
      </c>
      <c r="D1692" s="58">
        <v>1</v>
      </c>
      <c r="E1692" s="58">
        <v>1</v>
      </c>
      <c r="F1692" s="58">
        <v>171</v>
      </c>
    </row>
    <row r="1693" spans="1:6" x14ac:dyDescent="0.25">
      <c r="A1693" s="58" t="s">
        <v>23</v>
      </c>
      <c r="B1693" s="58" t="s">
        <v>174</v>
      </c>
      <c r="C1693" s="58">
        <v>0</v>
      </c>
      <c r="D1693" s="58">
        <v>0</v>
      </c>
      <c r="E1693" s="58">
        <v>0</v>
      </c>
      <c r="F1693" s="58">
        <v>65</v>
      </c>
    </row>
    <row r="1694" spans="1:6" x14ac:dyDescent="0.25">
      <c r="A1694" s="58" t="s">
        <v>23</v>
      </c>
      <c r="B1694" s="58" t="s">
        <v>174</v>
      </c>
      <c r="C1694" s="58">
        <v>0</v>
      </c>
      <c r="D1694" s="58">
        <v>0</v>
      </c>
      <c r="E1694" s="58">
        <v>1</v>
      </c>
      <c r="F1694" s="58">
        <v>35</v>
      </c>
    </row>
    <row r="1695" spans="1:6" x14ac:dyDescent="0.25">
      <c r="A1695" s="58" t="s">
        <v>23</v>
      </c>
      <c r="B1695" s="58" t="s">
        <v>174</v>
      </c>
      <c r="C1695" s="58">
        <v>0</v>
      </c>
      <c r="D1695" s="58">
        <v>1</v>
      </c>
      <c r="E1695" s="58">
        <v>0</v>
      </c>
      <c r="F1695" s="58">
        <v>12</v>
      </c>
    </row>
    <row r="1696" spans="1:6" x14ac:dyDescent="0.25">
      <c r="A1696" s="58" t="s">
        <v>23</v>
      </c>
      <c r="B1696" s="58" t="s">
        <v>174</v>
      </c>
      <c r="C1696" s="58">
        <v>0</v>
      </c>
      <c r="D1696" s="58">
        <v>1</v>
      </c>
      <c r="E1696" s="58">
        <v>1</v>
      </c>
      <c r="F1696" s="58">
        <v>2</v>
      </c>
    </row>
    <row r="1697" spans="1:6" x14ac:dyDescent="0.25">
      <c r="A1697" s="58" t="s">
        <v>23</v>
      </c>
      <c r="B1697" s="58" t="s">
        <v>174</v>
      </c>
      <c r="C1697" s="58">
        <v>1</v>
      </c>
      <c r="D1697" s="58">
        <v>0</v>
      </c>
      <c r="E1697" s="58">
        <v>0</v>
      </c>
      <c r="F1697" s="58">
        <v>114</v>
      </c>
    </row>
    <row r="1698" spans="1:6" x14ac:dyDescent="0.25">
      <c r="A1698" s="58" t="s">
        <v>23</v>
      </c>
      <c r="B1698" s="58" t="s">
        <v>174</v>
      </c>
      <c r="C1698" s="58">
        <v>1</v>
      </c>
      <c r="D1698" s="58">
        <v>0</v>
      </c>
      <c r="E1698" s="58">
        <v>1</v>
      </c>
      <c r="F1698" s="58">
        <v>74</v>
      </c>
    </row>
    <row r="1699" spans="1:6" x14ac:dyDescent="0.25">
      <c r="A1699" s="58" t="s">
        <v>23</v>
      </c>
      <c r="B1699" s="58" t="s">
        <v>174</v>
      </c>
      <c r="C1699" s="58">
        <v>1</v>
      </c>
      <c r="D1699" s="58">
        <v>1</v>
      </c>
      <c r="E1699" s="58">
        <v>0</v>
      </c>
      <c r="F1699" s="58">
        <v>293</v>
      </c>
    </row>
    <row r="1700" spans="1:6" x14ac:dyDescent="0.25">
      <c r="A1700" s="58" t="s">
        <v>23</v>
      </c>
      <c r="B1700" s="58" t="s">
        <v>174</v>
      </c>
      <c r="C1700" s="58">
        <v>1</v>
      </c>
      <c r="D1700" s="58">
        <v>1</v>
      </c>
      <c r="E1700" s="58">
        <v>1</v>
      </c>
      <c r="F1700" s="58">
        <v>205</v>
      </c>
    </row>
    <row r="1701" spans="1:6" x14ac:dyDescent="0.25">
      <c r="A1701" s="58" t="s">
        <v>23</v>
      </c>
      <c r="B1701" s="58" t="s">
        <v>181</v>
      </c>
      <c r="C1701" s="58">
        <v>0</v>
      </c>
      <c r="D1701" s="58">
        <v>0</v>
      </c>
      <c r="E1701" s="58">
        <v>0</v>
      </c>
      <c r="F1701" s="58">
        <v>10</v>
      </c>
    </row>
    <row r="1702" spans="1:6" x14ac:dyDescent="0.25">
      <c r="A1702" s="58" t="s">
        <v>23</v>
      </c>
      <c r="B1702" s="58" t="s">
        <v>181</v>
      </c>
      <c r="C1702" s="58">
        <v>0</v>
      </c>
      <c r="D1702" s="58">
        <v>0</v>
      </c>
      <c r="E1702" s="58">
        <v>1</v>
      </c>
      <c r="F1702" s="58">
        <v>5</v>
      </c>
    </row>
    <row r="1703" spans="1:6" x14ac:dyDescent="0.25">
      <c r="A1703" s="58" t="s">
        <v>23</v>
      </c>
      <c r="B1703" s="58" t="s">
        <v>181</v>
      </c>
      <c r="C1703" s="58">
        <v>0</v>
      </c>
      <c r="D1703" s="58">
        <v>1</v>
      </c>
      <c r="E1703" s="58">
        <v>0</v>
      </c>
      <c r="F1703" s="58">
        <v>7</v>
      </c>
    </row>
    <row r="1704" spans="1:6" x14ac:dyDescent="0.25">
      <c r="A1704" s="58" t="s">
        <v>23</v>
      </c>
      <c r="B1704" s="58" t="s">
        <v>181</v>
      </c>
      <c r="C1704" s="58">
        <v>0</v>
      </c>
      <c r="D1704" s="58">
        <v>1</v>
      </c>
      <c r="E1704" s="58">
        <v>1</v>
      </c>
      <c r="F1704" s="58">
        <v>1</v>
      </c>
    </row>
    <row r="1705" spans="1:6" x14ac:dyDescent="0.25">
      <c r="A1705" s="58" t="s">
        <v>23</v>
      </c>
      <c r="B1705" s="58" t="s">
        <v>181</v>
      </c>
      <c r="C1705" s="58">
        <v>1</v>
      </c>
      <c r="D1705" s="58">
        <v>0</v>
      </c>
      <c r="E1705" s="58">
        <v>0</v>
      </c>
      <c r="F1705" s="58">
        <v>24</v>
      </c>
    </row>
    <row r="1706" spans="1:6" x14ac:dyDescent="0.25">
      <c r="A1706" s="58" t="s">
        <v>23</v>
      </c>
      <c r="B1706" s="58" t="s">
        <v>181</v>
      </c>
      <c r="C1706" s="58">
        <v>1</v>
      </c>
      <c r="D1706" s="58">
        <v>0</v>
      </c>
      <c r="E1706" s="58">
        <v>1</v>
      </c>
      <c r="F1706" s="58">
        <v>6</v>
      </c>
    </row>
    <row r="1707" spans="1:6" x14ac:dyDescent="0.25">
      <c r="A1707" s="58" t="s">
        <v>23</v>
      </c>
      <c r="B1707" s="58" t="s">
        <v>181</v>
      </c>
      <c r="C1707" s="58">
        <v>1</v>
      </c>
      <c r="D1707" s="58">
        <v>1</v>
      </c>
      <c r="E1707" s="58">
        <v>0</v>
      </c>
      <c r="F1707" s="58">
        <v>83</v>
      </c>
    </row>
    <row r="1708" spans="1:6" x14ac:dyDescent="0.25">
      <c r="A1708" s="58" t="s">
        <v>23</v>
      </c>
      <c r="B1708" s="58" t="s">
        <v>181</v>
      </c>
      <c r="C1708" s="58">
        <v>1</v>
      </c>
      <c r="D1708" s="58">
        <v>1</v>
      </c>
      <c r="E1708" s="58">
        <v>1</v>
      </c>
      <c r="F1708" s="58">
        <v>33</v>
      </c>
    </row>
    <row r="1709" spans="1:6" x14ac:dyDescent="0.25">
      <c r="A1709" s="58" t="s">
        <v>23</v>
      </c>
      <c r="B1709" s="58" t="s">
        <v>215</v>
      </c>
      <c r="C1709" s="58">
        <v>0</v>
      </c>
      <c r="D1709" s="58">
        <v>0</v>
      </c>
      <c r="E1709" s="58">
        <v>0</v>
      </c>
      <c r="F1709" s="58">
        <v>14</v>
      </c>
    </row>
    <row r="1710" spans="1:6" x14ac:dyDescent="0.25">
      <c r="A1710" s="58" t="s">
        <v>23</v>
      </c>
      <c r="B1710" s="58" t="s">
        <v>215</v>
      </c>
      <c r="C1710" s="58">
        <v>0</v>
      </c>
      <c r="D1710" s="58">
        <v>0</v>
      </c>
      <c r="E1710" s="58">
        <v>1</v>
      </c>
      <c r="F1710" s="58">
        <v>5</v>
      </c>
    </row>
    <row r="1711" spans="1:6" x14ac:dyDescent="0.25">
      <c r="A1711" s="58" t="s">
        <v>23</v>
      </c>
      <c r="B1711" s="58" t="s">
        <v>215</v>
      </c>
      <c r="C1711" s="58">
        <v>0</v>
      </c>
      <c r="D1711" s="58">
        <v>1</v>
      </c>
      <c r="E1711" s="58">
        <v>0</v>
      </c>
      <c r="F1711" s="58">
        <v>10</v>
      </c>
    </row>
    <row r="1712" spans="1:6" x14ac:dyDescent="0.25">
      <c r="A1712" s="58" t="s">
        <v>23</v>
      </c>
      <c r="B1712" s="58" t="s">
        <v>215</v>
      </c>
      <c r="C1712" s="58">
        <v>0</v>
      </c>
      <c r="D1712" s="58">
        <v>1</v>
      </c>
      <c r="E1712" s="58">
        <v>1</v>
      </c>
      <c r="F1712" s="58">
        <v>1</v>
      </c>
    </row>
    <row r="1713" spans="1:6" x14ac:dyDescent="0.25">
      <c r="A1713" s="58" t="s">
        <v>23</v>
      </c>
      <c r="B1713" s="58" t="s">
        <v>215</v>
      </c>
      <c r="C1713" s="58">
        <v>1</v>
      </c>
      <c r="D1713" s="58">
        <v>0</v>
      </c>
      <c r="E1713" s="58">
        <v>0</v>
      </c>
      <c r="F1713" s="58">
        <v>17</v>
      </c>
    </row>
    <row r="1714" spans="1:6" x14ac:dyDescent="0.25">
      <c r="A1714" s="58" t="s">
        <v>23</v>
      </c>
      <c r="B1714" s="58" t="s">
        <v>215</v>
      </c>
      <c r="C1714" s="58">
        <v>1</v>
      </c>
      <c r="D1714" s="58">
        <v>0</v>
      </c>
      <c r="E1714" s="58">
        <v>1</v>
      </c>
      <c r="F1714" s="58">
        <v>13</v>
      </c>
    </row>
    <row r="1715" spans="1:6" x14ac:dyDescent="0.25">
      <c r="A1715" s="58" t="s">
        <v>23</v>
      </c>
      <c r="B1715" s="58" t="s">
        <v>215</v>
      </c>
      <c r="C1715" s="58">
        <v>1</v>
      </c>
      <c r="D1715" s="58">
        <v>1</v>
      </c>
      <c r="E1715" s="58">
        <v>0</v>
      </c>
      <c r="F1715" s="58">
        <v>110</v>
      </c>
    </row>
    <row r="1716" spans="1:6" x14ac:dyDescent="0.25">
      <c r="A1716" s="58" t="s">
        <v>23</v>
      </c>
      <c r="B1716" s="58" t="s">
        <v>215</v>
      </c>
      <c r="C1716" s="58">
        <v>1</v>
      </c>
      <c r="D1716" s="58">
        <v>1</v>
      </c>
      <c r="E1716" s="58">
        <v>1</v>
      </c>
      <c r="F1716" s="58">
        <v>55</v>
      </c>
    </row>
    <row r="1717" spans="1:6" x14ac:dyDescent="0.25">
      <c r="A1717" s="58" t="s">
        <v>23</v>
      </c>
      <c r="B1717" s="58" t="s">
        <v>221</v>
      </c>
      <c r="C1717" s="58">
        <v>0</v>
      </c>
      <c r="D1717" s="58">
        <v>0</v>
      </c>
      <c r="E1717" s="58">
        <v>0</v>
      </c>
      <c r="F1717" s="58">
        <v>46</v>
      </c>
    </row>
    <row r="1718" spans="1:6" x14ac:dyDescent="0.25">
      <c r="A1718" s="58" t="s">
        <v>23</v>
      </c>
      <c r="B1718" s="58" t="s">
        <v>221</v>
      </c>
      <c r="C1718" s="58">
        <v>0</v>
      </c>
      <c r="D1718" s="58">
        <v>0</v>
      </c>
      <c r="E1718" s="58">
        <v>1</v>
      </c>
      <c r="F1718" s="58">
        <v>19</v>
      </c>
    </row>
    <row r="1719" spans="1:6" x14ac:dyDescent="0.25">
      <c r="A1719" s="58" t="s">
        <v>23</v>
      </c>
      <c r="B1719" s="58" t="s">
        <v>221</v>
      </c>
      <c r="C1719" s="58">
        <v>0</v>
      </c>
      <c r="D1719" s="58">
        <v>1</v>
      </c>
      <c r="E1719" s="58">
        <v>0</v>
      </c>
      <c r="F1719" s="58">
        <v>4</v>
      </c>
    </row>
    <row r="1720" spans="1:6" x14ac:dyDescent="0.25">
      <c r="A1720" s="58" t="s">
        <v>23</v>
      </c>
      <c r="B1720" s="58" t="s">
        <v>221</v>
      </c>
      <c r="C1720" s="58">
        <v>0</v>
      </c>
      <c r="D1720" s="58">
        <v>1</v>
      </c>
      <c r="E1720" s="58">
        <v>1</v>
      </c>
      <c r="F1720" s="58">
        <v>1</v>
      </c>
    </row>
    <row r="1721" spans="1:6" x14ac:dyDescent="0.25">
      <c r="A1721" s="58" t="s">
        <v>23</v>
      </c>
      <c r="B1721" s="58" t="s">
        <v>221</v>
      </c>
      <c r="C1721" s="58">
        <v>1</v>
      </c>
      <c r="D1721" s="58">
        <v>0</v>
      </c>
      <c r="E1721" s="58">
        <v>0</v>
      </c>
      <c r="F1721" s="58">
        <v>64</v>
      </c>
    </row>
    <row r="1722" spans="1:6" x14ac:dyDescent="0.25">
      <c r="A1722" s="58" t="s">
        <v>23</v>
      </c>
      <c r="B1722" s="58" t="s">
        <v>221</v>
      </c>
      <c r="C1722" s="58">
        <v>1</v>
      </c>
      <c r="D1722" s="58">
        <v>0</v>
      </c>
      <c r="E1722" s="58">
        <v>1</v>
      </c>
      <c r="F1722" s="58">
        <v>51</v>
      </c>
    </row>
    <row r="1723" spans="1:6" x14ac:dyDescent="0.25">
      <c r="A1723" s="58" t="s">
        <v>23</v>
      </c>
      <c r="B1723" s="58" t="s">
        <v>221</v>
      </c>
      <c r="C1723" s="58">
        <v>1</v>
      </c>
      <c r="D1723" s="58">
        <v>1</v>
      </c>
      <c r="E1723" s="58">
        <v>0</v>
      </c>
      <c r="F1723" s="58">
        <v>167</v>
      </c>
    </row>
    <row r="1724" spans="1:6" x14ac:dyDescent="0.25">
      <c r="A1724" s="58" t="s">
        <v>23</v>
      </c>
      <c r="B1724" s="58" t="s">
        <v>221</v>
      </c>
      <c r="C1724" s="58">
        <v>1</v>
      </c>
      <c r="D1724" s="58">
        <v>1</v>
      </c>
      <c r="E1724" s="58">
        <v>1</v>
      </c>
      <c r="F1724" s="58">
        <v>106</v>
      </c>
    </row>
    <row r="1725" spans="1:6" x14ac:dyDescent="0.25">
      <c r="A1725" s="58" t="s">
        <v>23</v>
      </c>
      <c r="B1725" s="58" t="s">
        <v>183</v>
      </c>
      <c r="C1725" s="58">
        <v>0</v>
      </c>
      <c r="D1725" s="58">
        <v>0</v>
      </c>
      <c r="E1725" s="58">
        <v>0</v>
      </c>
      <c r="F1725" s="58">
        <v>23</v>
      </c>
    </row>
    <row r="1726" spans="1:6" x14ac:dyDescent="0.25">
      <c r="A1726" s="58" t="s">
        <v>23</v>
      </c>
      <c r="B1726" s="58" t="s">
        <v>183</v>
      </c>
      <c r="C1726" s="58">
        <v>0</v>
      </c>
      <c r="D1726" s="58">
        <v>0</v>
      </c>
      <c r="E1726" s="58">
        <v>1</v>
      </c>
      <c r="F1726" s="58">
        <v>10</v>
      </c>
    </row>
    <row r="1727" spans="1:6" x14ac:dyDescent="0.25">
      <c r="A1727" s="58" t="s">
        <v>23</v>
      </c>
      <c r="B1727" s="58" t="s">
        <v>183</v>
      </c>
      <c r="C1727" s="58">
        <v>0</v>
      </c>
      <c r="D1727" s="58">
        <v>1</v>
      </c>
      <c r="E1727" s="58">
        <v>0</v>
      </c>
      <c r="F1727" s="58">
        <v>5</v>
      </c>
    </row>
    <row r="1728" spans="1:6" x14ac:dyDescent="0.25">
      <c r="A1728" s="58" t="s">
        <v>23</v>
      </c>
      <c r="B1728" s="58" t="s">
        <v>183</v>
      </c>
      <c r="C1728" s="58">
        <v>0</v>
      </c>
      <c r="D1728" s="58">
        <v>1</v>
      </c>
      <c r="E1728" s="58">
        <v>1</v>
      </c>
      <c r="F1728" s="58">
        <v>1</v>
      </c>
    </row>
    <row r="1729" spans="1:6" x14ac:dyDescent="0.25">
      <c r="A1729" s="58" t="s">
        <v>23</v>
      </c>
      <c r="B1729" s="58" t="s">
        <v>183</v>
      </c>
      <c r="C1729" s="58">
        <v>1</v>
      </c>
      <c r="D1729" s="58">
        <v>0</v>
      </c>
      <c r="E1729" s="58">
        <v>0</v>
      </c>
      <c r="F1729" s="58">
        <v>27</v>
      </c>
    </row>
    <row r="1730" spans="1:6" x14ac:dyDescent="0.25">
      <c r="A1730" s="58" t="s">
        <v>23</v>
      </c>
      <c r="B1730" s="58" t="s">
        <v>183</v>
      </c>
      <c r="C1730" s="58">
        <v>1</v>
      </c>
      <c r="D1730" s="58">
        <v>0</v>
      </c>
      <c r="E1730" s="58">
        <v>1</v>
      </c>
      <c r="F1730" s="58">
        <v>38</v>
      </c>
    </row>
    <row r="1731" spans="1:6" x14ac:dyDescent="0.25">
      <c r="A1731" s="58" t="s">
        <v>23</v>
      </c>
      <c r="B1731" s="58" t="s">
        <v>183</v>
      </c>
      <c r="C1731" s="58">
        <v>1</v>
      </c>
      <c r="D1731" s="58">
        <v>1</v>
      </c>
      <c r="E1731" s="58">
        <v>0</v>
      </c>
      <c r="F1731" s="58">
        <v>66</v>
      </c>
    </row>
    <row r="1732" spans="1:6" x14ac:dyDescent="0.25">
      <c r="A1732" s="58" t="s">
        <v>23</v>
      </c>
      <c r="B1732" s="58" t="s">
        <v>183</v>
      </c>
      <c r="C1732" s="58">
        <v>1</v>
      </c>
      <c r="D1732" s="58">
        <v>1</v>
      </c>
      <c r="E1732" s="58">
        <v>1</v>
      </c>
      <c r="F1732" s="58">
        <v>73</v>
      </c>
    </row>
    <row r="1733" spans="1:6" x14ac:dyDescent="0.25">
      <c r="A1733" s="58" t="s">
        <v>23</v>
      </c>
      <c r="B1733" s="58" t="s">
        <v>179</v>
      </c>
      <c r="C1733" s="58">
        <v>0</v>
      </c>
      <c r="D1733" s="58">
        <v>0</v>
      </c>
      <c r="E1733" s="58">
        <v>0</v>
      </c>
      <c r="F1733" s="58">
        <v>19</v>
      </c>
    </row>
    <row r="1734" spans="1:6" x14ac:dyDescent="0.25">
      <c r="A1734" s="58" t="s">
        <v>23</v>
      </c>
      <c r="B1734" s="58" t="s">
        <v>179</v>
      </c>
      <c r="C1734" s="58">
        <v>0</v>
      </c>
      <c r="D1734" s="58">
        <v>0</v>
      </c>
      <c r="E1734" s="58">
        <v>1</v>
      </c>
      <c r="F1734" s="58">
        <v>16</v>
      </c>
    </row>
    <row r="1735" spans="1:6" x14ac:dyDescent="0.25">
      <c r="A1735" s="58" t="s">
        <v>23</v>
      </c>
      <c r="B1735" s="58" t="s">
        <v>179</v>
      </c>
      <c r="C1735" s="58">
        <v>0</v>
      </c>
      <c r="D1735" s="58">
        <v>1</v>
      </c>
      <c r="E1735" s="58">
        <v>0</v>
      </c>
      <c r="F1735" s="58">
        <v>4</v>
      </c>
    </row>
    <row r="1736" spans="1:6" x14ac:dyDescent="0.25">
      <c r="A1736" s="58" t="s">
        <v>23</v>
      </c>
      <c r="B1736" s="58" t="s">
        <v>179</v>
      </c>
      <c r="C1736" s="58">
        <v>1</v>
      </c>
      <c r="D1736" s="58">
        <v>0</v>
      </c>
      <c r="E1736" s="58">
        <v>0</v>
      </c>
      <c r="F1736" s="58">
        <v>43</v>
      </c>
    </row>
    <row r="1737" spans="1:6" x14ac:dyDescent="0.25">
      <c r="A1737" s="58" t="s">
        <v>23</v>
      </c>
      <c r="B1737" s="58" t="s">
        <v>179</v>
      </c>
      <c r="C1737" s="58">
        <v>1</v>
      </c>
      <c r="D1737" s="58">
        <v>0</v>
      </c>
      <c r="E1737" s="58">
        <v>1</v>
      </c>
      <c r="F1737" s="58">
        <v>43</v>
      </c>
    </row>
    <row r="1738" spans="1:6" x14ac:dyDescent="0.25">
      <c r="A1738" s="58" t="s">
        <v>23</v>
      </c>
      <c r="B1738" s="58" t="s">
        <v>179</v>
      </c>
      <c r="C1738" s="58">
        <v>1</v>
      </c>
      <c r="D1738" s="58">
        <v>1</v>
      </c>
      <c r="E1738" s="58">
        <v>0</v>
      </c>
      <c r="F1738" s="58">
        <v>96</v>
      </c>
    </row>
    <row r="1739" spans="1:6" x14ac:dyDescent="0.25">
      <c r="A1739" s="58" t="s">
        <v>23</v>
      </c>
      <c r="B1739" s="58" t="s">
        <v>179</v>
      </c>
      <c r="C1739" s="58">
        <v>1</v>
      </c>
      <c r="D1739" s="58">
        <v>1</v>
      </c>
      <c r="E1739" s="58">
        <v>1</v>
      </c>
      <c r="F1739" s="58">
        <v>68</v>
      </c>
    </row>
    <row r="1740" spans="1:6" x14ac:dyDescent="0.25">
      <c r="A1740" s="58" t="s">
        <v>23</v>
      </c>
      <c r="B1740" s="58" t="s">
        <v>220</v>
      </c>
      <c r="C1740" s="58">
        <v>0</v>
      </c>
      <c r="D1740" s="58">
        <v>0</v>
      </c>
      <c r="E1740" s="58">
        <v>0</v>
      </c>
      <c r="F1740" s="58">
        <v>17</v>
      </c>
    </row>
    <row r="1741" spans="1:6" x14ac:dyDescent="0.25">
      <c r="A1741" s="58" t="s">
        <v>23</v>
      </c>
      <c r="B1741" s="58" t="s">
        <v>220</v>
      </c>
      <c r="C1741" s="58">
        <v>0</v>
      </c>
      <c r="D1741" s="58">
        <v>0</v>
      </c>
      <c r="E1741" s="58">
        <v>1</v>
      </c>
      <c r="F1741" s="58">
        <v>29</v>
      </c>
    </row>
    <row r="1742" spans="1:6" x14ac:dyDescent="0.25">
      <c r="A1742" s="58" t="s">
        <v>23</v>
      </c>
      <c r="B1742" s="58" t="s">
        <v>220</v>
      </c>
      <c r="C1742" s="58">
        <v>0</v>
      </c>
      <c r="D1742" s="58">
        <v>1</v>
      </c>
      <c r="E1742" s="58">
        <v>0</v>
      </c>
      <c r="F1742" s="58">
        <v>6</v>
      </c>
    </row>
    <row r="1743" spans="1:6" x14ac:dyDescent="0.25">
      <c r="A1743" s="58" t="s">
        <v>23</v>
      </c>
      <c r="B1743" s="58" t="s">
        <v>220</v>
      </c>
      <c r="C1743" s="58">
        <v>0</v>
      </c>
      <c r="D1743" s="58">
        <v>1</v>
      </c>
      <c r="E1743" s="58">
        <v>1</v>
      </c>
      <c r="F1743" s="58">
        <v>3</v>
      </c>
    </row>
    <row r="1744" spans="1:6" x14ac:dyDescent="0.25">
      <c r="A1744" s="58" t="s">
        <v>23</v>
      </c>
      <c r="B1744" s="58" t="s">
        <v>220</v>
      </c>
      <c r="C1744" s="58">
        <v>1</v>
      </c>
      <c r="D1744" s="58">
        <v>0</v>
      </c>
      <c r="E1744" s="58">
        <v>0</v>
      </c>
      <c r="F1744" s="58">
        <v>50</v>
      </c>
    </row>
    <row r="1745" spans="1:6" x14ac:dyDescent="0.25">
      <c r="A1745" s="58" t="s">
        <v>23</v>
      </c>
      <c r="B1745" s="58" t="s">
        <v>220</v>
      </c>
      <c r="C1745" s="58">
        <v>1</v>
      </c>
      <c r="D1745" s="58">
        <v>0</v>
      </c>
      <c r="E1745" s="58">
        <v>1</v>
      </c>
      <c r="F1745" s="58">
        <v>36</v>
      </c>
    </row>
    <row r="1746" spans="1:6" x14ac:dyDescent="0.25">
      <c r="A1746" s="58" t="s">
        <v>23</v>
      </c>
      <c r="B1746" s="58" t="s">
        <v>220</v>
      </c>
      <c r="C1746" s="58">
        <v>1</v>
      </c>
      <c r="D1746" s="58">
        <v>1</v>
      </c>
      <c r="E1746" s="58">
        <v>0</v>
      </c>
      <c r="F1746" s="58">
        <v>147</v>
      </c>
    </row>
    <row r="1747" spans="1:6" x14ac:dyDescent="0.25">
      <c r="A1747" s="58" t="s">
        <v>23</v>
      </c>
      <c r="B1747" s="58" t="s">
        <v>220</v>
      </c>
      <c r="C1747" s="58">
        <v>1</v>
      </c>
      <c r="D1747" s="58">
        <v>1</v>
      </c>
      <c r="E1747" s="58">
        <v>1</v>
      </c>
      <c r="F1747" s="58">
        <v>95</v>
      </c>
    </row>
    <row r="1748" spans="1:6" x14ac:dyDescent="0.25">
      <c r="A1748" s="58" t="s">
        <v>23</v>
      </c>
      <c r="B1748" s="58" t="s">
        <v>184</v>
      </c>
      <c r="C1748" s="58">
        <v>0</v>
      </c>
      <c r="D1748" s="58">
        <v>0</v>
      </c>
      <c r="E1748" s="58">
        <v>0</v>
      </c>
      <c r="F1748" s="58">
        <v>41</v>
      </c>
    </row>
    <row r="1749" spans="1:6" x14ac:dyDescent="0.25">
      <c r="A1749" s="58" t="s">
        <v>23</v>
      </c>
      <c r="B1749" s="58" t="s">
        <v>184</v>
      </c>
      <c r="C1749" s="58">
        <v>0</v>
      </c>
      <c r="D1749" s="58">
        <v>0</v>
      </c>
      <c r="E1749" s="58">
        <v>1</v>
      </c>
      <c r="F1749" s="58">
        <v>16</v>
      </c>
    </row>
    <row r="1750" spans="1:6" x14ac:dyDescent="0.25">
      <c r="A1750" s="58" t="s">
        <v>23</v>
      </c>
      <c r="B1750" s="58" t="s">
        <v>184</v>
      </c>
      <c r="C1750" s="58">
        <v>0</v>
      </c>
      <c r="D1750" s="58">
        <v>1</v>
      </c>
      <c r="E1750" s="58">
        <v>0</v>
      </c>
      <c r="F1750" s="58">
        <v>7</v>
      </c>
    </row>
    <row r="1751" spans="1:6" x14ac:dyDescent="0.25">
      <c r="A1751" s="58" t="s">
        <v>23</v>
      </c>
      <c r="B1751" s="58" t="s">
        <v>184</v>
      </c>
      <c r="C1751" s="58">
        <v>1</v>
      </c>
      <c r="D1751" s="58">
        <v>0</v>
      </c>
      <c r="E1751" s="58">
        <v>0</v>
      </c>
      <c r="F1751" s="58">
        <v>36</v>
      </c>
    </row>
    <row r="1752" spans="1:6" x14ac:dyDescent="0.25">
      <c r="A1752" s="58" t="s">
        <v>23</v>
      </c>
      <c r="B1752" s="58" t="s">
        <v>184</v>
      </c>
      <c r="C1752" s="58">
        <v>1</v>
      </c>
      <c r="D1752" s="58">
        <v>0</v>
      </c>
      <c r="E1752" s="58">
        <v>1</v>
      </c>
      <c r="F1752" s="58">
        <v>31</v>
      </c>
    </row>
    <row r="1753" spans="1:6" x14ac:dyDescent="0.25">
      <c r="A1753" s="58" t="s">
        <v>23</v>
      </c>
      <c r="B1753" s="58" t="s">
        <v>184</v>
      </c>
      <c r="C1753" s="58">
        <v>1</v>
      </c>
      <c r="D1753" s="58">
        <v>1</v>
      </c>
      <c r="E1753" s="58">
        <v>0</v>
      </c>
      <c r="F1753" s="58">
        <v>164</v>
      </c>
    </row>
    <row r="1754" spans="1:6" x14ac:dyDescent="0.25">
      <c r="A1754" s="58" t="s">
        <v>23</v>
      </c>
      <c r="B1754" s="58" t="s">
        <v>184</v>
      </c>
      <c r="C1754" s="58">
        <v>1</v>
      </c>
      <c r="D1754" s="58">
        <v>1</v>
      </c>
      <c r="E1754" s="58">
        <v>1</v>
      </c>
      <c r="F1754" s="58">
        <v>63</v>
      </c>
    </row>
    <row r="1755" spans="1:6" x14ac:dyDescent="0.25">
      <c r="A1755" s="58" t="s">
        <v>23</v>
      </c>
      <c r="B1755" s="58" t="s">
        <v>219</v>
      </c>
      <c r="C1755" s="58">
        <v>0</v>
      </c>
      <c r="D1755" s="58">
        <v>0</v>
      </c>
      <c r="E1755" s="58">
        <v>0</v>
      </c>
      <c r="F1755" s="58">
        <v>50</v>
      </c>
    </row>
    <row r="1756" spans="1:6" x14ac:dyDescent="0.25">
      <c r="A1756" s="58" t="s">
        <v>23</v>
      </c>
      <c r="B1756" s="58" t="s">
        <v>219</v>
      </c>
      <c r="C1756" s="58">
        <v>0</v>
      </c>
      <c r="D1756" s="58">
        <v>0</v>
      </c>
      <c r="E1756" s="58">
        <v>1</v>
      </c>
      <c r="F1756" s="58">
        <v>51</v>
      </c>
    </row>
    <row r="1757" spans="1:6" x14ac:dyDescent="0.25">
      <c r="A1757" s="58" t="s">
        <v>23</v>
      </c>
      <c r="B1757" s="58" t="s">
        <v>219</v>
      </c>
      <c r="C1757" s="58">
        <v>0</v>
      </c>
      <c r="D1757" s="58">
        <v>1</v>
      </c>
      <c r="E1757" s="58">
        <v>0</v>
      </c>
      <c r="F1757" s="58">
        <v>2</v>
      </c>
    </row>
    <row r="1758" spans="1:6" x14ac:dyDescent="0.25">
      <c r="A1758" s="58" t="s">
        <v>23</v>
      </c>
      <c r="B1758" s="58" t="s">
        <v>219</v>
      </c>
      <c r="C1758" s="58">
        <v>0</v>
      </c>
      <c r="D1758" s="58">
        <v>1</v>
      </c>
      <c r="E1758" s="58">
        <v>1</v>
      </c>
      <c r="F1758" s="58">
        <v>1</v>
      </c>
    </row>
    <row r="1759" spans="1:6" x14ac:dyDescent="0.25">
      <c r="A1759" s="58" t="s">
        <v>23</v>
      </c>
      <c r="B1759" s="58" t="s">
        <v>219</v>
      </c>
      <c r="C1759" s="58">
        <v>1</v>
      </c>
      <c r="D1759" s="58">
        <v>0</v>
      </c>
      <c r="E1759" s="58">
        <v>0</v>
      </c>
      <c r="F1759" s="58">
        <v>64</v>
      </c>
    </row>
    <row r="1760" spans="1:6" x14ac:dyDescent="0.25">
      <c r="A1760" s="58" t="s">
        <v>23</v>
      </c>
      <c r="B1760" s="58" t="s">
        <v>219</v>
      </c>
      <c r="C1760" s="58">
        <v>1</v>
      </c>
      <c r="D1760" s="58">
        <v>0</v>
      </c>
      <c r="E1760" s="58">
        <v>1</v>
      </c>
      <c r="F1760" s="58">
        <v>77</v>
      </c>
    </row>
    <row r="1761" spans="1:6" x14ac:dyDescent="0.25">
      <c r="A1761" s="58" t="s">
        <v>23</v>
      </c>
      <c r="B1761" s="58" t="s">
        <v>219</v>
      </c>
      <c r="C1761" s="58">
        <v>1</v>
      </c>
      <c r="D1761" s="58">
        <v>1</v>
      </c>
      <c r="E1761" s="58">
        <v>0</v>
      </c>
      <c r="F1761" s="58">
        <v>119</v>
      </c>
    </row>
    <row r="1762" spans="1:6" x14ac:dyDescent="0.25">
      <c r="A1762" s="58" t="s">
        <v>23</v>
      </c>
      <c r="B1762" s="58" t="s">
        <v>219</v>
      </c>
      <c r="C1762" s="58">
        <v>1</v>
      </c>
      <c r="D1762" s="58">
        <v>1</v>
      </c>
      <c r="E1762" s="58">
        <v>1</v>
      </c>
      <c r="F1762" s="58">
        <v>124</v>
      </c>
    </row>
    <row r="1763" spans="1:6" x14ac:dyDescent="0.25">
      <c r="A1763" s="58" t="s">
        <v>23</v>
      </c>
      <c r="B1763" s="58" t="s">
        <v>216</v>
      </c>
      <c r="C1763" s="58">
        <v>0</v>
      </c>
      <c r="D1763" s="58">
        <v>0</v>
      </c>
      <c r="E1763" s="58">
        <v>0</v>
      </c>
      <c r="F1763" s="58">
        <v>21</v>
      </c>
    </row>
    <row r="1764" spans="1:6" x14ac:dyDescent="0.25">
      <c r="A1764" s="58" t="s">
        <v>23</v>
      </c>
      <c r="B1764" s="58" t="s">
        <v>216</v>
      </c>
      <c r="C1764" s="58">
        <v>0</v>
      </c>
      <c r="D1764" s="58">
        <v>0</v>
      </c>
      <c r="E1764" s="58">
        <v>1</v>
      </c>
      <c r="F1764" s="58">
        <v>9</v>
      </c>
    </row>
    <row r="1765" spans="1:6" x14ac:dyDescent="0.25">
      <c r="A1765" s="58" t="s">
        <v>23</v>
      </c>
      <c r="B1765" s="58" t="s">
        <v>216</v>
      </c>
      <c r="C1765" s="58">
        <v>0</v>
      </c>
      <c r="D1765" s="58">
        <v>1</v>
      </c>
      <c r="E1765" s="58">
        <v>0</v>
      </c>
      <c r="F1765" s="58">
        <v>2</v>
      </c>
    </row>
    <row r="1766" spans="1:6" x14ac:dyDescent="0.25">
      <c r="A1766" s="58" t="s">
        <v>23</v>
      </c>
      <c r="B1766" s="58" t="s">
        <v>216</v>
      </c>
      <c r="C1766" s="58">
        <v>0</v>
      </c>
      <c r="D1766" s="58">
        <v>1</v>
      </c>
      <c r="E1766" s="58">
        <v>1</v>
      </c>
      <c r="F1766" s="58">
        <v>3</v>
      </c>
    </row>
    <row r="1767" spans="1:6" x14ac:dyDescent="0.25">
      <c r="A1767" s="58" t="s">
        <v>23</v>
      </c>
      <c r="B1767" s="58" t="s">
        <v>216</v>
      </c>
      <c r="C1767" s="58">
        <v>1</v>
      </c>
      <c r="D1767" s="58">
        <v>0</v>
      </c>
      <c r="E1767" s="58">
        <v>0</v>
      </c>
      <c r="F1767" s="58">
        <v>43</v>
      </c>
    </row>
    <row r="1768" spans="1:6" x14ac:dyDescent="0.25">
      <c r="A1768" s="58" t="s">
        <v>23</v>
      </c>
      <c r="B1768" s="58" t="s">
        <v>216</v>
      </c>
      <c r="C1768" s="58">
        <v>1</v>
      </c>
      <c r="D1768" s="58">
        <v>0</v>
      </c>
      <c r="E1768" s="58">
        <v>1</v>
      </c>
      <c r="F1768" s="58">
        <v>43</v>
      </c>
    </row>
    <row r="1769" spans="1:6" x14ac:dyDescent="0.25">
      <c r="A1769" s="58" t="s">
        <v>23</v>
      </c>
      <c r="B1769" s="58" t="s">
        <v>216</v>
      </c>
      <c r="C1769" s="58">
        <v>1</v>
      </c>
      <c r="D1769" s="58">
        <v>1</v>
      </c>
      <c r="E1769" s="58">
        <v>0</v>
      </c>
      <c r="F1769" s="58">
        <v>76</v>
      </c>
    </row>
    <row r="1770" spans="1:6" x14ac:dyDescent="0.25">
      <c r="A1770" s="58" t="s">
        <v>23</v>
      </c>
      <c r="B1770" s="58" t="s">
        <v>216</v>
      </c>
      <c r="C1770" s="58">
        <v>1</v>
      </c>
      <c r="D1770" s="58">
        <v>1</v>
      </c>
      <c r="E1770" s="58">
        <v>1</v>
      </c>
      <c r="F1770" s="58">
        <v>87</v>
      </c>
    </row>
    <row r="1771" spans="1:6" x14ac:dyDescent="0.25">
      <c r="A1771" s="58" t="s">
        <v>23</v>
      </c>
      <c r="B1771" s="58" t="s">
        <v>207</v>
      </c>
      <c r="C1771" s="58">
        <v>0</v>
      </c>
      <c r="D1771" s="58">
        <v>0</v>
      </c>
      <c r="E1771" s="58">
        <v>0</v>
      </c>
      <c r="F1771" s="58">
        <v>38</v>
      </c>
    </row>
    <row r="1772" spans="1:6" x14ac:dyDescent="0.25">
      <c r="A1772" s="58" t="s">
        <v>23</v>
      </c>
      <c r="B1772" s="58" t="s">
        <v>207</v>
      </c>
      <c r="C1772" s="58">
        <v>0</v>
      </c>
      <c r="D1772" s="58">
        <v>0</v>
      </c>
      <c r="E1772" s="58">
        <v>1</v>
      </c>
      <c r="F1772" s="58">
        <v>18</v>
      </c>
    </row>
    <row r="1773" spans="1:6" x14ac:dyDescent="0.25">
      <c r="A1773" s="58" t="s">
        <v>23</v>
      </c>
      <c r="B1773" s="58" t="s">
        <v>207</v>
      </c>
      <c r="C1773" s="58">
        <v>0</v>
      </c>
      <c r="D1773" s="58">
        <v>1</v>
      </c>
      <c r="E1773" s="58">
        <v>0</v>
      </c>
      <c r="F1773" s="58">
        <v>2</v>
      </c>
    </row>
    <row r="1774" spans="1:6" x14ac:dyDescent="0.25">
      <c r="A1774" s="58" t="s">
        <v>23</v>
      </c>
      <c r="B1774" s="58" t="s">
        <v>207</v>
      </c>
      <c r="C1774" s="58">
        <v>0</v>
      </c>
      <c r="D1774" s="58">
        <v>1</v>
      </c>
      <c r="E1774" s="58">
        <v>1</v>
      </c>
      <c r="F1774" s="58">
        <v>1</v>
      </c>
    </row>
    <row r="1775" spans="1:6" x14ac:dyDescent="0.25">
      <c r="A1775" s="58" t="s">
        <v>23</v>
      </c>
      <c r="B1775" s="58" t="s">
        <v>207</v>
      </c>
      <c r="C1775" s="58">
        <v>1</v>
      </c>
      <c r="D1775" s="58">
        <v>0</v>
      </c>
      <c r="E1775" s="58">
        <v>0</v>
      </c>
      <c r="F1775" s="58">
        <v>71</v>
      </c>
    </row>
    <row r="1776" spans="1:6" x14ac:dyDescent="0.25">
      <c r="A1776" s="58" t="s">
        <v>23</v>
      </c>
      <c r="B1776" s="58" t="s">
        <v>207</v>
      </c>
      <c r="C1776" s="58">
        <v>1</v>
      </c>
      <c r="D1776" s="58">
        <v>0</v>
      </c>
      <c r="E1776" s="58">
        <v>1</v>
      </c>
      <c r="F1776" s="58">
        <v>62</v>
      </c>
    </row>
    <row r="1777" spans="1:6" x14ac:dyDescent="0.25">
      <c r="A1777" s="58" t="s">
        <v>23</v>
      </c>
      <c r="B1777" s="58" t="s">
        <v>207</v>
      </c>
      <c r="C1777" s="58">
        <v>1</v>
      </c>
      <c r="D1777" s="58">
        <v>1</v>
      </c>
      <c r="E1777" s="58">
        <v>0</v>
      </c>
      <c r="F1777" s="58">
        <v>135</v>
      </c>
    </row>
    <row r="1778" spans="1:6" x14ac:dyDescent="0.25">
      <c r="A1778" s="58" t="s">
        <v>23</v>
      </c>
      <c r="B1778" s="58" t="s">
        <v>207</v>
      </c>
      <c r="C1778" s="58">
        <v>1</v>
      </c>
      <c r="D1778" s="58">
        <v>1</v>
      </c>
      <c r="E1778" s="58">
        <v>1</v>
      </c>
      <c r="F1778" s="58">
        <v>83</v>
      </c>
    </row>
    <row r="1779" spans="1:6" x14ac:dyDescent="0.25">
      <c r="A1779" s="58" t="s">
        <v>23</v>
      </c>
      <c r="B1779" s="58" t="s">
        <v>303</v>
      </c>
      <c r="C1779" s="58">
        <v>0</v>
      </c>
      <c r="D1779" s="58">
        <v>0</v>
      </c>
      <c r="E1779" s="58">
        <v>0</v>
      </c>
      <c r="F1779" s="58">
        <v>30</v>
      </c>
    </row>
    <row r="1780" spans="1:6" x14ac:dyDescent="0.25">
      <c r="A1780" s="58" t="s">
        <v>23</v>
      </c>
      <c r="B1780" s="58" t="s">
        <v>303</v>
      </c>
      <c r="C1780" s="58">
        <v>0</v>
      </c>
      <c r="D1780" s="58">
        <v>0</v>
      </c>
      <c r="E1780" s="58">
        <v>1</v>
      </c>
      <c r="F1780" s="58">
        <v>21</v>
      </c>
    </row>
    <row r="1781" spans="1:6" x14ac:dyDescent="0.25">
      <c r="A1781" s="58" t="s">
        <v>23</v>
      </c>
      <c r="B1781" s="58" t="s">
        <v>303</v>
      </c>
      <c r="C1781" s="58">
        <v>0</v>
      </c>
      <c r="D1781" s="58">
        <v>1</v>
      </c>
      <c r="E1781" s="58">
        <v>0</v>
      </c>
      <c r="F1781" s="58">
        <v>14</v>
      </c>
    </row>
    <row r="1782" spans="1:6" x14ac:dyDescent="0.25">
      <c r="A1782" s="58" t="s">
        <v>23</v>
      </c>
      <c r="B1782" s="58" t="s">
        <v>303</v>
      </c>
      <c r="C1782" s="58">
        <v>0</v>
      </c>
      <c r="D1782" s="58">
        <v>1</v>
      </c>
      <c r="E1782" s="58">
        <v>1</v>
      </c>
      <c r="F1782" s="58">
        <v>1</v>
      </c>
    </row>
    <row r="1783" spans="1:6" x14ac:dyDescent="0.25">
      <c r="A1783" s="58" t="s">
        <v>23</v>
      </c>
      <c r="B1783" s="58" t="s">
        <v>303</v>
      </c>
      <c r="C1783" s="58">
        <v>1</v>
      </c>
      <c r="D1783" s="58">
        <v>0</v>
      </c>
      <c r="E1783" s="58">
        <v>0</v>
      </c>
      <c r="F1783" s="58">
        <v>37</v>
      </c>
    </row>
    <row r="1784" spans="1:6" x14ac:dyDescent="0.25">
      <c r="A1784" s="58" t="s">
        <v>23</v>
      </c>
      <c r="B1784" s="58" t="s">
        <v>303</v>
      </c>
      <c r="C1784" s="58">
        <v>1</v>
      </c>
      <c r="D1784" s="58">
        <v>0</v>
      </c>
      <c r="E1784" s="58">
        <v>1</v>
      </c>
      <c r="F1784" s="58">
        <v>22</v>
      </c>
    </row>
    <row r="1785" spans="1:6" x14ac:dyDescent="0.25">
      <c r="A1785" s="58" t="s">
        <v>23</v>
      </c>
      <c r="B1785" s="58" t="s">
        <v>303</v>
      </c>
      <c r="C1785" s="58">
        <v>1</v>
      </c>
      <c r="D1785" s="58">
        <v>1</v>
      </c>
      <c r="E1785" s="58">
        <v>0</v>
      </c>
      <c r="F1785" s="58">
        <v>99</v>
      </c>
    </row>
    <row r="1786" spans="1:6" x14ac:dyDescent="0.25">
      <c r="A1786" s="58" t="s">
        <v>23</v>
      </c>
      <c r="B1786" s="58" t="s">
        <v>303</v>
      </c>
      <c r="C1786" s="58">
        <v>1</v>
      </c>
      <c r="D1786" s="58">
        <v>1</v>
      </c>
      <c r="E1786" s="58">
        <v>1</v>
      </c>
      <c r="F1786" s="58">
        <v>46</v>
      </c>
    </row>
    <row r="1787" spans="1:6" x14ac:dyDescent="0.25">
      <c r="A1787" s="58" t="s">
        <v>23</v>
      </c>
      <c r="B1787" s="58" t="s">
        <v>304</v>
      </c>
      <c r="C1787" s="58">
        <v>0</v>
      </c>
      <c r="D1787" s="58">
        <v>0</v>
      </c>
      <c r="E1787" s="58">
        <v>0</v>
      </c>
      <c r="F1787" s="58">
        <v>34</v>
      </c>
    </row>
    <row r="1788" spans="1:6" x14ac:dyDescent="0.25">
      <c r="A1788" s="58" t="s">
        <v>23</v>
      </c>
      <c r="B1788" s="58" t="s">
        <v>304</v>
      </c>
      <c r="C1788" s="58">
        <v>0</v>
      </c>
      <c r="D1788" s="58">
        <v>0</v>
      </c>
      <c r="E1788" s="58">
        <v>1</v>
      </c>
      <c r="F1788" s="58">
        <v>14</v>
      </c>
    </row>
    <row r="1789" spans="1:6" x14ac:dyDescent="0.25">
      <c r="A1789" s="58" t="s">
        <v>23</v>
      </c>
      <c r="B1789" s="58" t="s">
        <v>304</v>
      </c>
      <c r="C1789" s="58">
        <v>0</v>
      </c>
      <c r="D1789" s="58">
        <v>1</v>
      </c>
      <c r="E1789" s="58">
        <v>0</v>
      </c>
      <c r="F1789" s="58">
        <v>7</v>
      </c>
    </row>
    <row r="1790" spans="1:6" x14ac:dyDescent="0.25">
      <c r="A1790" s="58" t="s">
        <v>23</v>
      </c>
      <c r="B1790" s="58" t="s">
        <v>304</v>
      </c>
      <c r="C1790" s="58">
        <v>0</v>
      </c>
      <c r="D1790" s="58">
        <v>1</v>
      </c>
      <c r="E1790" s="58">
        <v>1</v>
      </c>
      <c r="F1790" s="58">
        <v>1</v>
      </c>
    </row>
    <row r="1791" spans="1:6" x14ac:dyDescent="0.25">
      <c r="A1791" s="58" t="s">
        <v>23</v>
      </c>
      <c r="B1791" s="58" t="s">
        <v>304</v>
      </c>
      <c r="C1791" s="58">
        <v>1</v>
      </c>
      <c r="D1791" s="58">
        <v>0</v>
      </c>
      <c r="E1791" s="58">
        <v>0</v>
      </c>
      <c r="F1791" s="58">
        <v>51</v>
      </c>
    </row>
    <row r="1792" spans="1:6" x14ac:dyDescent="0.25">
      <c r="A1792" s="58" t="s">
        <v>23</v>
      </c>
      <c r="B1792" s="58" t="s">
        <v>304</v>
      </c>
      <c r="C1792" s="58">
        <v>1</v>
      </c>
      <c r="D1792" s="58">
        <v>0</v>
      </c>
      <c r="E1792" s="58">
        <v>1</v>
      </c>
      <c r="F1792" s="58">
        <v>34</v>
      </c>
    </row>
    <row r="1793" spans="1:6" x14ac:dyDescent="0.25">
      <c r="A1793" s="58" t="s">
        <v>23</v>
      </c>
      <c r="B1793" s="58" t="s">
        <v>304</v>
      </c>
      <c r="C1793" s="58">
        <v>1</v>
      </c>
      <c r="D1793" s="58">
        <v>1</v>
      </c>
      <c r="E1793" s="58">
        <v>0</v>
      </c>
      <c r="F1793" s="58">
        <v>143</v>
      </c>
    </row>
    <row r="1794" spans="1:6" x14ac:dyDescent="0.25">
      <c r="A1794" s="58" t="s">
        <v>23</v>
      </c>
      <c r="B1794" s="58" t="s">
        <v>304</v>
      </c>
      <c r="C1794" s="58">
        <v>1</v>
      </c>
      <c r="D1794" s="58">
        <v>1</v>
      </c>
      <c r="E1794" s="58">
        <v>1</v>
      </c>
      <c r="F1794" s="58">
        <v>66</v>
      </c>
    </row>
    <row r="1795" spans="1:6" x14ac:dyDescent="0.25">
      <c r="A1795" s="58" t="s">
        <v>21</v>
      </c>
      <c r="B1795" s="58" t="s">
        <v>300</v>
      </c>
      <c r="C1795" s="58">
        <v>0</v>
      </c>
      <c r="D1795" s="58">
        <v>0</v>
      </c>
      <c r="E1795" s="58">
        <v>0</v>
      </c>
      <c r="F1795" s="58">
        <v>5223</v>
      </c>
    </row>
    <row r="1796" spans="1:6" x14ac:dyDescent="0.25">
      <c r="A1796" s="58" t="s">
        <v>21</v>
      </c>
      <c r="B1796" s="58" t="s">
        <v>300</v>
      </c>
      <c r="C1796" s="58">
        <v>0</v>
      </c>
      <c r="D1796" s="58">
        <v>1</v>
      </c>
      <c r="E1796" s="58">
        <v>0</v>
      </c>
      <c r="F1796" s="58">
        <v>2213</v>
      </c>
    </row>
    <row r="1797" spans="1:6" x14ac:dyDescent="0.25">
      <c r="A1797" s="58" t="s">
        <v>21</v>
      </c>
      <c r="B1797" s="58" t="s">
        <v>300</v>
      </c>
      <c r="C1797" s="58">
        <v>1</v>
      </c>
      <c r="D1797" s="58">
        <v>0</v>
      </c>
      <c r="E1797" s="58">
        <v>0</v>
      </c>
      <c r="F1797" s="58">
        <v>659</v>
      </c>
    </row>
    <row r="1798" spans="1:6" x14ac:dyDescent="0.25">
      <c r="A1798" s="58" t="s">
        <v>21</v>
      </c>
      <c r="B1798" s="58" t="s">
        <v>300</v>
      </c>
      <c r="C1798" s="58">
        <v>1</v>
      </c>
      <c r="D1798" s="58">
        <v>1</v>
      </c>
      <c r="E1798" s="58">
        <v>0</v>
      </c>
      <c r="F1798" s="58">
        <v>881</v>
      </c>
    </row>
    <row r="1799" spans="1:6" x14ac:dyDescent="0.25">
      <c r="A1799" s="58" t="s">
        <v>21</v>
      </c>
      <c r="B1799" s="58" t="s">
        <v>214</v>
      </c>
      <c r="C1799" s="58">
        <v>0</v>
      </c>
      <c r="D1799" s="58">
        <v>0</v>
      </c>
      <c r="E1799" s="58">
        <v>0</v>
      </c>
      <c r="F1799" s="58">
        <v>3350</v>
      </c>
    </row>
    <row r="1800" spans="1:6" x14ac:dyDescent="0.25">
      <c r="A1800" s="58" t="s">
        <v>21</v>
      </c>
      <c r="B1800" s="58" t="s">
        <v>214</v>
      </c>
      <c r="C1800" s="58">
        <v>0</v>
      </c>
      <c r="D1800" s="58">
        <v>1</v>
      </c>
      <c r="E1800" s="58">
        <v>0</v>
      </c>
      <c r="F1800" s="58">
        <v>1349</v>
      </c>
    </row>
    <row r="1801" spans="1:6" x14ac:dyDescent="0.25">
      <c r="A1801" s="58" t="s">
        <v>21</v>
      </c>
      <c r="B1801" s="58" t="s">
        <v>214</v>
      </c>
      <c r="C1801" s="58">
        <v>1</v>
      </c>
      <c r="D1801" s="58">
        <v>0</v>
      </c>
      <c r="E1801" s="58">
        <v>0</v>
      </c>
      <c r="F1801" s="58">
        <v>398</v>
      </c>
    </row>
    <row r="1802" spans="1:6" x14ac:dyDescent="0.25">
      <c r="A1802" s="58" t="s">
        <v>21</v>
      </c>
      <c r="B1802" s="58" t="s">
        <v>214</v>
      </c>
      <c r="C1802" s="58">
        <v>1</v>
      </c>
      <c r="D1802" s="58">
        <v>1</v>
      </c>
      <c r="E1802" s="58">
        <v>0</v>
      </c>
      <c r="F1802" s="58">
        <v>548</v>
      </c>
    </row>
    <row r="1803" spans="1:6" x14ac:dyDescent="0.25">
      <c r="A1803" s="58" t="s">
        <v>21</v>
      </c>
      <c r="B1803" s="58" t="s">
        <v>213</v>
      </c>
      <c r="C1803" s="58">
        <v>0</v>
      </c>
      <c r="D1803" s="58">
        <v>0</v>
      </c>
      <c r="E1803" s="58">
        <v>0</v>
      </c>
      <c r="F1803" s="58">
        <v>5960</v>
      </c>
    </row>
    <row r="1804" spans="1:6" x14ac:dyDescent="0.25">
      <c r="A1804" s="58" t="s">
        <v>21</v>
      </c>
      <c r="B1804" s="58" t="s">
        <v>213</v>
      </c>
      <c r="C1804" s="58">
        <v>0</v>
      </c>
      <c r="D1804" s="58">
        <v>1</v>
      </c>
      <c r="E1804" s="58">
        <v>0</v>
      </c>
      <c r="F1804" s="58">
        <v>2287</v>
      </c>
    </row>
    <row r="1805" spans="1:6" x14ac:dyDescent="0.25">
      <c r="A1805" s="58" t="s">
        <v>21</v>
      </c>
      <c r="B1805" s="58" t="s">
        <v>213</v>
      </c>
      <c r="C1805" s="58">
        <v>1</v>
      </c>
      <c r="D1805" s="58">
        <v>0</v>
      </c>
      <c r="E1805" s="58">
        <v>0</v>
      </c>
      <c r="F1805" s="58">
        <v>802</v>
      </c>
    </row>
    <row r="1806" spans="1:6" x14ac:dyDescent="0.25">
      <c r="A1806" s="58" t="s">
        <v>21</v>
      </c>
      <c r="B1806" s="58" t="s">
        <v>213</v>
      </c>
      <c r="C1806" s="58">
        <v>1</v>
      </c>
      <c r="D1806" s="58">
        <v>1</v>
      </c>
      <c r="E1806" s="58">
        <v>0</v>
      </c>
      <c r="F1806" s="58">
        <v>958</v>
      </c>
    </row>
    <row r="1807" spans="1:6" x14ac:dyDescent="0.25">
      <c r="A1807" s="58" t="s">
        <v>21</v>
      </c>
      <c r="B1807" s="58" t="s">
        <v>245</v>
      </c>
      <c r="C1807" s="58">
        <v>0</v>
      </c>
      <c r="D1807" s="58">
        <v>0</v>
      </c>
      <c r="E1807" s="58">
        <v>0</v>
      </c>
      <c r="F1807" s="58">
        <v>4296</v>
      </c>
    </row>
    <row r="1808" spans="1:6" x14ac:dyDescent="0.25">
      <c r="A1808" s="58" t="s">
        <v>21</v>
      </c>
      <c r="B1808" s="58" t="s">
        <v>245</v>
      </c>
      <c r="C1808" s="58">
        <v>0</v>
      </c>
      <c r="D1808" s="58">
        <v>1</v>
      </c>
      <c r="E1808" s="58">
        <v>0</v>
      </c>
      <c r="F1808" s="58">
        <v>1810</v>
      </c>
    </row>
    <row r="1809" spans="1:6" x14ac:dyDescent="0.25">
      <c r="A1809" s="58" t="s">
        <v>21</v>
      </c>
      <c r="B1809" s="58" t="s">
        <v>245</v>
      </c>
      <c r="C1809" s="58">
        <v>1</v>
      </c>
      <c r="D1809" s="58">
        <v>0</v>
      </c>
      <c r="E1809" s="58">
        <v>0</v>
      </c>
      <c r="F1809" s="58">
        <v>571</v>
      </c>
    </row>
    <row r="1810" spans="1:6" x14ac:dyDescent="0.25">
      <c r="A1810" s="58" t="s">
        <v>21</v>
      </c>
      <c r="B1810" s="58" t="s">
        <v>245</v>
      </c>
      <c r="C1810" s="58">
        <v>1</v>
      </c>
      <c r="D1810" s="58">
        <v>1</v>
      </c>
      <c r="E1810" s="58">
        <v>0</v>
      </c>
      <c r="F1810" s="58">
        <v>608</v>
      </c>
    </row>
    <row r="1811" spans="1:6" x14ac:dyDescent="0.25">
      <c r="A1811" s="58" t="s">
        <v>21</v>
      </c>
      <c r="B1811" s="58" t="s">
        <v>185</v>
      </c>
      <c r="C1811" s="58">
        <v>0</v>
      </c>
      <c r="D1811" s="58">
        <v>0</v>
      </c>
      <c r="E1811" s="58">
        <v>0</v>
      </c>
      <c r="F1811" s="58">
        <v>12511</v>
      </c>
    </row>
    <row r="1812" spans="1:6" x14ac:dyDescent="0.25">
      <c r="A1812" s="58" t="s">
        <v>21</v>
      </c>
      <c r="B1812" s="58" t="s">
        <v>185</v>
      </c>
      <c r="C1812" s="58">
        <v>0</v>
      </c>
      <c r="D1812" s="58">
        <v>1</v>
      </c>
      <c r="E1812" s="58">
        <v>0</v>
      </c>
      <c r="F1812" s="58">
        <v>5141</v>
      </c>
    </row>
    <row r="1813" spans="1:6" x14ac:dyDescent="0.25">
      <c r="A1813" s="58" t="s">
        <v>21</v>
      </c>
      <c r="B1813" s="58" t="s">
        <v>185</v>
      </c>
      <c r="C1813" s="58">
        <v>1</v>
      </c>
      <c r="D1813" s="58">
        <v>0</v>
      </c>
      <c r="E1813" s="58">
        <v>0</v>
      </c>
      <c r="F1813" s="58">
        <v>1623</v>
      </c>
    </row>
    <row r="1814" spans="1:6" x14ac:dyDescent="0.25">
      <c r="A1814" s="58" t="s">
        <v>21</v>
      </c>
      <c r="B1814" s="58" t="s">
        <v>185</v>
      </c>
      <c r="C1814" s="58">
        <v>1</v>
      </c>
      <c r="D1814" s="58">
        <v>1</v>
      </c>
      <c r="E1814" s="58">
        <v>0</v>
      </c>
      <c r="F1814" s="58">
        <v>1730</v>
      </c>
    </row>
    <row r="1815" spans="1:6" x14ac:dyDescent="0.25">
      <c r="A1815" s="58" t="s">
        <v>21</v>
      </c>
      <c r="B1815" s="58" t="s">
        <v>173</v>
      </c>
      <c r="C1815" s="58">
        <v>0</v>
      </c>
      <c r="D1815" s="58">
        <v>0</v>
      </c>
      <c r="E1815" s="58">
        <v>0</v>
      </c>
      <c r="F1815" s="58">
        <v>9192</v>
      </c>
    </row>
    <row r="1816" spans="1:6" x14ac:dyDescent="0.25">
      <c r="A1816" s="58" t="s">
        <v>21</v>
      </c>
      <c r="B1816" s="58" t="s">
        <v>173</v>
      </c>
      <c r="C1816" s="58">
        <v>0</v>
      </c>
      <c r="D1816" s="58">
        <v>1</v>
      </c>
      <c r="E1816" s="58">
        <v>0</v>
      </c>
      <c r="F1816" s="58">
        <v>4082</v>
      </c>
    </row>
    <row r="1817" spans="1:6" x14ac:dyDescent="0.25">
      <c r="A1817" s="58" t="s">
        <v>21</v>
      </c>
      <c r="B1817" s="58" t="s">
        <v>173</v>
      </c>
      <c r="C1817" s="58">
        <v>1</v>
      </c>
      <c r="D1817" s="58">
        <v>0</v>
      </c>
      <c r="E1817" s="58">
        <v>0</v>
      </c>
      <c r="F1817" s="58">
        <v>1146</v>
      </c>
    </row>
    <row r="1818" spans="1:6" x14ac:dyDescent="0.25">
      <c r="A1818" s="58" t="s">
        <v>21</v>
      </c>
      <c r="B1818" s="58" t="s">
        <v>173</v>
      </c>
      <c r="C1818" s="58">
        <v>1</v>
      </c>
      <c r="D1818" s="58">
        <v>1</v>
      </c>
      <c r="E1818" s="58">
        <v>0</v>
      </c>
      <c r="F1818" s="58">
        <v>1608</v>
      </c>
    </row>
    <row r="1819" spans="1:6" x14ac:dyDescent="0.25">
      <c r="A1819" s="58" t="s">
        <v>21</v>
      </c>
      <c r="B1819" s="58" t="s">
        <v>174</v>
      </c>
      <c r="C1819" s="58">
        <v>0</v>
      </c>
      <c r="D1819" s="58">
        <v>0</v>
      </c>
      <c r="E1819" s="58">
        <v>0</v>
      </c>
      <c r="F1819" s="58">
        <v>13990</v>
      </c>
    </row>
    <row r="1820" spans="1:6" x14ac:dyDescent="0.25">
      <c r="A1820" s="58" t="s">
        <v>21</v>
      </c>
      <c r="B1820" s="58" t="s">
        <v>174</v>
      </c>
      <c r="C1820" s="58">
        <v>0</v>
      </c>
      <c r="D1820" s="58">
        <v>1</v>
      </c>
      <c r="E1820" s="58">
        <v>0</v>
      </c>
      <c r="F1820" s="58">
        <v>6826</v>
      </c>
    </row>
    <row r="1821" spans="1:6" x14ac:dyDescent="0.25">
      <c r="A1821" s="58" t="s">
        <v>21</v>
      </c>
      <c r="B1821" s="58" t="s">
        <v>174</v>
      </c>
      <c r="C1821" s="58">
        <v>1</v>
      </c>
      <c r="D1821" s="58">
        <v>0</v>
      </c>
      <c r="E1821" s="58">
        <v>0</v>
      </c>
      <c r="F1821" s="58">
        <v>1738</v>
      </c>
    </row>
    <row r="1822" spans="1:6" x14ac:dyDescent="0.25">
      <c r="A1822" s="58" t="s">
        <v>21</v>
      </c>
      <c r="B1822" s="58" t="s">
        <v>174</v>
      </c>
      <c r="C1822" s="58">
        <v>1</v>
      </c>
      <c r="D1822" s="58">
        <v>1</v>
      </c>
      <c r="E1822" s="58">
        <v>0</v>
      </c>
      <c r="F1822" s="58">
        <v>2335</v>
      </c>
    </row>
    <row r="1823" spans="1:6" x14ac:dyDescent="0.25">
      <c r="A1823" s="58" t="s">
        <v>21</v>
      </c>
      <c r="B1823" s="58" t="s">
        <v>181</v>
      </c>
      <c r="C1823" s="58">
        <v>0</v>
      </c>
      <c r="D1823" s="58">
        <v>0</v>
      </c>
      <c r="E1823" s="58">
        <v>0</v>
      </c>
      <c r="F1823" s="58">
        <v>2501</v>
      </c>
    </row>
    <row r="1824" spans="1:6" x14ac:dyDescent="0.25">
      <c r="A1824" s="58" t="s">
        <v>21</v>
      </c>
      <c r="B1824" s="58" t="s">
        <v>181</v>
      </c>
      <c r="C1824" s="58">
        <v>0</v>
      </c>
      <c r="D1824" s="58">
        <v>1</v>
      </c>
      <c r="E1824" s="58">
        <v>0</v>
      </c>
      <c r="F1824" s="58">
        <v>1336</v>
      </c>
    </row>
    <row r="1825" spans="1:6" x14ac:dyDescent="0.25">
      <c r="A1825" s="58" t="s">
        <v>21</v>
      </c>
      <c r="B1825" s="58" t="s">
        <v>181</v>
      </c>
      <c r="C1825" s="58">
        <v>1</v>
      </c>
      <c r="D1825" s="58">
        <v>0</v>
      </c>
      <c r="E1825" s="58">
        <v>0</v>
      </c>
      <c r="F1825" s="58">
        <v>319</v>
      </c>
    </row>
    <row r="1826" spans="1:6" x14ac:dyDescent="0.25">
      <c r="A1826" s="58" t="s">
        <v>21</v>
      </c>
      <c r="B1826" s="58" t="s">
        <v>181</v>
      </c>
      <c r="C1826" s="58">
        <v>1</v>
      </c>
      <c r="D1826" s="58">
        <v>1</v>
      </c>
      <c r="E1826" s="58">
        <v>0</v>
      </c>
      <c r="F1826" s="58">
        <v>533</v>
      </c>
    </row>
    <row r="1827" spans="1:6" x14ac:dyDescent="0.25">
      <c r="A1827" s="58" t="s">
        <v>21</v>
      </c>
      <c r="B1827" s="58" t="s">
        <v>215</v>
      </c>
      <c r="C1827" s="58">
        <v>0</v>
      </c>
      <c r="D1827" s="58">
        <v>0</v>
      </c>
      <c r="E1827" s="58">
        <v>0</v>
      </c>
      <c r="F1827" s="58">
        <v>4052</v>
      </c>
    </row>
    <row r="1828" spans="1:6" x14ac:dyDescent="0.25">
      <c r="A1828" s="58" t="s">
        <v>21</v>
      </c>
      <c r="B1828" s="58" t="s">
        <v>215</v>
      </c>
      <c r="C1828" s="58">
        <v>0</v>
      </c>
      <c r="D1828" s="58">
        <v>1</v>
      </c>
      <c r="E1828" s="58">
        <v>0</v>
      </c>
      <c r="F1828" s="58">
        <v>1904</v>
      </c>
    </row>
    <row r="1829" spans="1:6" x14ac:dyDescent="0.25">
      <c r="A1829" s="58" t="s">
        <v>21</v>
      </c>
      <c r="B1829" s="58" t="s">
        <v>215</v>
      </c>
      <c r="C1829" s="58">
        <v>1</v>
      </c>
      <c r="D1829" s="58">
        <v>0</v>
      </c>
      <c r="E1829" s="58">
        <v>0</v>
      </c>
      <c r="F1829" s="58">
        <v>468</v>
      </c>
    </row>
    <row r="1830" spans="1:6" x14ac:dyDescent="0.25">
      <c r="A1830" s="58" t="s">
        <v>21</v>
      </c>
      <c r="B1830" s="58" t="s">
        <v>215</v>
      </c>
      <c r="C1830" s="58">
        <v>1</v>
      </c>
      <c r="D1830" s="58">
        <v>1</v>
      </c>
      <c r="E1830" s="58">
        <v>0</v>
      </c>
      <c r="F1830" s="58">
        <v>665</v>
      </c>
    </row>
    <row r="1831" spans="1:6" x14ac:dyDescent="0.25">
      <c r="A1831" s="58" t="s">
        <v>21</v>
      </c>
      <c r="B1831" s="58" t="s">
        <v>221</v>
      </c>
      <c r="C1831" s="58">
        <v>0</v>
      </c>
      <c r="D1831" s="58">
        <v>0</v>
      </c>
      <c r="E1831" s="58">
        <v>0</v>
      </c>
      <c r="F1831" s="58">
        <v>7937</v>
      </c>
    </row>
    <row r="1832" spans="1:6" x14ac:dyDescent="0.25">
      <c r="A1832" s="58" t="s">
        <v>21</v>
      </c>
      <c r="B1832" s="58" t="s">
        <v>221</v>
      </c>
      <c r="C1832" s="58">
        <v>0</v>
      </c>
      <c r="D1832" s="58">
        <v>1</v>
      </c>
      <c r="E1832" s="58">
        <v>0</v>
      </c>
      <c r="F1832" s="58">
        <v>3231</v>
      </c>
    </row>
    <row r="1833" spans="1:6" x14ac:dyDescent="0.25">
      <c r="A1833" s="58" t="s">
        <v>21</v>
      </c>
      <c r="B1833" s="58" t="s">
        <v>221</v>
      </c>
      <c r="C1833" s="58">
        <v>1</v>
      </c>
      <c r="D1833" s="58">
        <v>0</v>
      </c>
      <c r="E1833" s="58">
        <v>0</v>
      </c>
      <c r="F1833" s="58">
        <v>910</v>
      </c>
    </row>
    <row r="1834" spans="1:6" x14ac:dyDescent="0.25">
      <c r="A1834" s="58" t="s">
        <v>21</v>
      </c>
      <c r="B1834" s="58" t="s">
        <v>221</v>
      </c>
      <c r="C1834" s="58">
        <v>1</v>
      </c>
      <c r="D1834" s="58">
        <v>1</v>
      </c>
      <c r="E1834" s="58">
        <v>0</v>
      </c>
      <c r="F1834" s="58">
        <v>1069</v>
      </c>
    </row>
    <row r="1835" spans="1:6" x14ac:dyDescent="0.25">
      <c r="A1835" s="58" t="s">
        <v>21</v>
      </c>
      <c r="B1835" s="58" t="s">
        <v>183</v>
      </c>
      <c r="C1835" s="58">
        <v>0</v>
      </c>
      <c r="D1835" s="58">
        <v>0</v>
      </c>
      <c r="E1835" s="58">
        <v>0</v>
      </c>
      <c r="F1835" s="58">
        <v>4822</v>
      </c>
    </row>
    <row r="1836" spans="1:6" x14ac:dyDescent="0.25">
      <c r="A1836" s="58" t="s">
        <v>21</v>
      </c>
      <c r="B1836" s="58" t="s">
        <v>183</v>
      </c>
      <c r="C1836" s="58">
        <v>0</v>
      </c>
      <c r="D1836" s="58">
        <v>1</v>
      </c>
      <c r="E1836" s="58">
        <v>0</v>
      </c>
      <c r="F1836" s="58">
        <v>2212</v>
      </c>
    </row>
    <row r="1837" spans="1:6" x14ac:dyDescent="0.25">
      <c r="A1837" s="58" t="s">
        <v>21</v>
      </c>
      <c r="B1837" s="58" t="s">
        <v>183</v>
      </c>
      <c r="C1837" s="58">
        <v>1</v>
      </c>
      <c r="D1837" s="58">
        <v>0</v>
      </c>
      <c r="E1837" s="58">
        <v>0</v>
      </c>
      <c r="F1837" s="58">
        <v>638</v>
      </c>
    </row>
    <row r="1838" spans="1:6" x14ac:dyDescent="0.25">
      <c r="A1838" s="58" t="s">
        <v>21</v>
      </c>
      <c r="B1838" s="58" t="s">
        <v>183</v>
      </c>
      <c r="C1838" s="58">
        <v>1</v>
      </c>
      <c r="D1838" s="58">
        <v>1</v>
      </c>
      <c r="E1838" s="58">
        <v>0</v>
      </c>
      <c r="F1838" s="58">
        <v>747</v>
      </c>
    </row>
    <row r="1839" spans="1:6" x14ac:dyDescent="0.25">
      <c r="A1839" s="58" t="s">
        <v>21</v>
      </c>
      <c r="B1839" s="58" t="s">
        <v>179</v>
      </c>
      <c r="C1839" s="58">
        <v>0</v>
      </c>
      <c r="D1839" s="58">
        <v>0</v>
      </c>
      <c r="E1839" s="58">
        <v>0</v>
      </c>
      <c r="F1839" s="58">
        <v>5100</v>
      </c>
    </row>
    <row r="1840" spans="1:6" x14ac:dyDescent="0.25">
      <c r="A1840" s="58" t="s">
        <v>21</v>
      </c>
      <c r="B1840" s="58" t="s">
        <v>179</v>
      </c>
      <c r="C1840" s="58">
        <v>0</v>
      </c>
      <c r="D1840" s="58">
        <v>1</v>
      </c>
      <c r="E1840" s="58">
        <v>0</v>
      </c>
      <c r="F1840" s="58">
        <v>2090</v>
      </c>
    </row>
    <row r="1841" spans="1:6" x14ac:dyDescent="0.25">
      <c r="A1841" s="58" t="s">
        <v>21</v>
      </c>
      <c r="B1841" s="58" t="s">
        <v>179</v>
      </c>
      <c r="C1841" s="58">
        <v>1</v>
      </c>
      <c r="D1841" s="58">
        <v>0</v>
      </c>
      <c r="E1841" s="58">
        <v>0</v>
      </c>
      <c r="F1841" s="58">
        <v>656</v>
      </c>
    </row>
    <row r="1842" spans="1:6" x14ac:dyDescent="0.25">
      <c r="A1842" s="58" t="s">
        <v>21</v>
      </c>
      <c r="B1842" s="58" t="s">
        <v>179</v>
      </c>
      <c r="C1842" s="58">
        <v>1</v>
      </c>
      <c r="D1842" s="58">
        <v>1</v>
      </c>
      <c r="E1842" s="58">
        <v>0</v>
      </c>
      <c r="F1842" s="58">
        <v>749</v>
      </c>
    </row>
    <row r="1843" spans="1:6" x14ac:dyDescent="0.25">
      <c r="A1843" s="58" t="s">
        <v>21</v>
      </c>
      <c r="B1843" s="58" t="s">
        <v>220</v>
      </c>
      <c r="C1843" s="58">
        <v>0</v>
      </c>
      <c r="D1843" s="58">
        <v>0</v>
      </c>
      <c r="E1843" s="58">
        <v>0</v>
      </c>
      <c r="F1843" s="58">
        <v>6602</v>
      </c>
    </row>
    <row r="1844" spans="1:6" x14ac:dyDescent="0.25">
      <c r="A1844" s="58" t="s">
        <v>21</v>
      </c>
      <c r="B1844" s="58" t="s">
        <v>220</v>
      </c>
      <c r="C1844" s="58">
        <v>0</v>
      </c>
      <c r="D1844" s="58">
        <v>1</v>
      </c>
      <c r="E1844" s="58">
        <v>0</v>
      </c>
      <c r="F1844" s="58">
        <v>2796</v>
      </c>
    </row>
    <row r="1845" spans="1:6" x14ac:dyDescent="0.25">
      <c r="A1845" s="58" t="s">
        <v>21</v>
      </c>
      <c r="B1845" s="58" t="s">
        <v>220</v>
      </c>
      <c r="C1845" s="58">
        <v>1</v>
      </c>
      <c r="D1845" s="58">
        <v>0</v>
      </c>
      <c r="E1845" s="58">
        <v>0</v>
      </c>
      <c r="F1845" s="58">
        <v>908</v>
      </c>
    </row>
    <row r="1846" spans="1:6" x14ac:dyDescent="0.25">
      <c r="A1846" s="58" t="s">
        <v>21</v>
      </c>
      <c r="B1846" s="58" t="s">
        <v>220</v>
      </c>
      <c r="C1846" s="58">
        <v>1</v>
      </c>
      <c r="D1846" s="58">
        <v>1</v>
      </c>
      <c r="E1846" s="58">
        <v>0</v>
      </c>
      <c r="F1846" s="58">
        <v>1162</v>
      </c>
    </row>
    <row r="1847" spans="1:6" x14ac:dyDescent="0.25">
      <c r="A1847" s="58" t="s">
        <v>21</v>
      </c>
      <c r="B1847" s="58" t="s">
        <v>184</v>
      </c>
      <c r="C1847" s="58">
        <v>0</v>
      </c>
      <c r="D1847" s="58">
        <v>0</v>
      </c>
      <c r="E1847" s="58">
        <v>0</v>
      </c>
      <c r="F1847" s="58">
        <v>6814</v>
      </c>
    </row>
    <row r="1848" spans="1:6" x14ac:dyDescent="0.25">
      <c r="A1848" s="58" t="s">
        <v>21</v>
      </c>
      <c r="B1848" s="58" t="s">
        <v>184</v>
      </c>
      <c r="C1848" s="58">
        <v>0</v>
      </c>
      <c r="D1848" s="58">
        <v>1</v>
      </c>
      <c r="E1848" s="58">
        <v>0</v>
      </c>
      <c r="F1848" s="58">
        <v>2862</v>
      </c>
    </row>
    <row r="1849" spans="1:6" x14ac:dyDescent="0.25">
      <c r="A1849" s="58" t="s">
        <v>21</v>
      </c>
      <c r="B1849" s="58" t="s">
        <v>184</v>
      </c>
      <c r="C1849" s="58">
        <v>1</v>
      </c>
      <c r="D1849" s="58">
        <v>0</v>
      </c>
      <c r="E1849" s="58">
        <v>0</v>
      </c>
      <c r="F1849" s="58">
        <v>909</v>
      </c>
    </row>
    <row r="1850" spans="1:6" x14ac:dyDescent="0.25">
      <c r="A1850" s="58" t="s">
        <v>21</v>
      </c>
      <c r="B1850" s="58" t="s">
        <v>184</v>
      </c>
      <c r="C1850" s="58">
        <v>1</v>
      </c>
      <c r="D1850" s="58">
        <v>1</v>
      </c>
      <c r="E1850" s="58">
        <v>0</v>
      </c>
      <c r="F1850" s="58">
        <v>996</v>
      </c>
    </row>
    <row r="1851" spans="1:6" x14ac:dyDescent="0.25">
      <c r="A1851" s="58" t="s">
        <v>21</v>
      </c>
      <c r="B1851" s="58" t="s">
        <v>219</v>
      </c>
      <c r="C1851" s="58">
        <v>0</v>
      </c>
      <c r="D1851" s="58">
        <v>0</v>
      </c>
      <c r="E1851" s="58">
        <v>0</v>
      </c>
      <c r="F1851" s="58">
        <v>8042</v>
      </c>
    </row>
    <row r="1852" spans="1:6" x14ac:dyDescent="0.25">
      <c r="A1852" s="58" t="s">
        <v>21</v>
      </c>
      <c r="B1852" s="58" t="s">
        <v>219</v>
      </c>
      <c r="C1852" s="58">
        <v>0</v>
      </c>
      <c r="D1852" s="58">
        <v>1</v>
      </c>
      <c r="E1852" s="58">
        <v>0</v>
      </c>
      <c r="F1852" s="58">
        <v>2928</v>
      </c>
    </row>
    <row r="1853" spans="1:6" x14ac:dyDescent="0.25">
      <c r="A1853" s="58" t="s">
        <v>21</v>
      </c>
      <c r="B1853" s="58" t="s">
        <v>219</v>
      </c>
      <c r="C1853" s="58">
        <v>1</v>
      </c>
      <c r="D1853" s="58">
        <v>0</v>
      </c>
      <c r="E1853" s="58">
        <v>0</v>
      </c>
      <c r="F1853" s="58">
        <v>948</v>
      </c>
    </row>
    <row r="1854" spans="1:6" x14ac:dyDescent="0.25">
      <c r="A1854" s="58" t="s">
        <v>21</v>
      </c>
      <c r="B1854" s="58" t="s">
        <v>219</v>
      </c>
      <c r="C1854" s="58">
        <v>1</v>
      </c>
      <c r="D1854" s="58">
        <v>1</v>
      </c>
      <c r="E1854" s="58">
        <v>0</v>
      </c>
      <c r="F1854" s="58">
        <v>1250</v>
      </c>
    </row>
    <row r="1855" spans="1:6" x14ac:dyDescent="0.25">
      <c r="A1855" s="58" t="s">
        <v>21</v>
      </c>
      <c r="B1855" s="58" t="s">
        <v>216</v>
      </c>
      <c r="C1855" s="58">
        <v>0</v>
      </c>
      <c r="D1855" s="58">
        <v>0</v>
      </c>
      <c r="E1855" s="58">
        <v>0</v>
      </c>
      <c r="F1855" s="58">
        <v>4249</v>
      </c>
    </row>
    <row r="1856" spans="1:6" x14ac:dyDescent="0.25">
      <c r="A1856" s="58" t="s">
        <v>21</v>
      </c>
      <c r="B1856" s="58" t="s">
        <v>216</v>
      </c>
      <c r="C1856" s="58">
        <v>0</v>
      </c>
      <c r="D1856" s="58">
        <v>1</v>
      </c>
      <c r="E1856" s="58">
        <v>0</v>
      </c>
      <c r="F1856" s="58">
        <v>1663</v>
      </c>
    </row>
    <row r="1857" spans="1:6" x14ac:dyDescent="0.25">
      <c r="A1857" s="58" t="s">
        <v>21</v>
      </c>
      <c r="B1857" s="58" t="s">
        <v>216</v>
      </c>
      <c r="C1857" s="58">
        <v>1</v>
      </c>
      <c r="D1857" s="58">
        <v>0</v>
      </c>
      <c r="E1857" s="58">
        <v>0</v>
      </c>
      <c r="F1857" s="58">
        <v>523</v>
      </c>
    </row>
    <row r="1858" spans="1:6" x14ac:dyDescent="0.25">
      <c r="A1858" s="58" t="s">
        <v>21</v>
      </c>
      <c r="B1858" s="58" t="s">
        <v>216</v>
      </c>
      <c r="C1858" s="58">
        <v>1</v>
      </c>
      <c r="D1858" s="58">
        <v>1</v>
      </c>
      <c r="E1858" s="58">
        <v>0</v>
      </c>
      <c r="F1858" s="58">
        <v>617</v>
      </c>
    </row>
    <row r="1859" spans="1:6" x14ac:dyDescent="0.25">
      <c r="A1859" s="58" t="s">
        <v>21</v>
      </c>
      <c r="B1859" s="58" t="s">
        <v>207</v>
      </c>
      <c r="C1859" s="58">
        <v>0</v>
      </c>
      <c r="D1859" s="58">
        <v>0</v>
      </c>
      <c r="E1859" s="58">
        <v>0</v>
      </c>
      <c r="F1859" s="58">
        <v>5401</v>
      </c>
    </row>
    <row r="1860" spans="1:6" x14ac:dyDescent="0.25">
      <c r="A1860" s="58" t="s">
        <v>21</v>
      </c>
      <c r="B1860" s="58" t="s">
        <v>207</v>
      </c>
      <c r="C1860" s="58">
        <v>0</v>
      </c>
      <c r="D1860" s="58">
        <v>1</v>
      </c>
      <c r="E1860" s="58">
        <v>0</v>
      </c>
      <c r="F1860" s="58">
        <v>2405</v>
      </c>
    </row>
    <row r="1861" spans="1:6" x14ac:dyDescent="0.25">
      <c r="A1861" s="58" t="s">
        <v>21</v>
      </c>
      <c r="B1861" s="58" t="s">
        <v>207</v>
      </c>
      <c r="C1861" s="58">
        <v>1</v>
      </c>
      <c r="D1861" s="58">
        <v>0</v>
      </c>
      <c r="E1861" s="58">
        <v>0</v>
      </c>
      <c r="F1861" s="58">
        <v>623</v>
      </c>
    </row>
    <row r="1862" spans="1:6" x14ac:dyDescent="0.25">
      <c r="A1862" s="58" t="s">
        <v>21</v>
      </c>
      <c r="B1862" s="58" t="s">
        <v>207</v>
      </c>
      <c r="C1862" s="58">
        <v>1</v>
      </c>
      <c r="D1862" s="58">
        <v>1</v>
      </c>
      <c r="E1862" s="58">
        <v>0</v>
      </c>
      <c r="F1862" s="58">
        <v>1066</v>
      </c>
    </row>
    <row r="1863" spans="1:6" x14ac:dyDescent="0.25">
      <c r="A1863" s="58" t="s">
        <v>21</v>
      </c>
      <c r="B1863" s="58" t="s">
        <v>303</v>
      </c>
      <c r="C1863" s="58">
        <v>0</v>
      </c>
      <c r="D1863" s="58">
        <v>0</v>
      </c>
      <c r="E1863" s="58">
        <v>0</v>
      </c>
      <c r="F1863" s="58">
        <v>4514</v>
      </c>
    </row>
    <row r="1864" spans="1:6" x14ac:dyDescent="0.25">
      <c r="A1864" s="58" t="s">
        <v>21</v>
      </c>
      <c r="B1864" s="58" t="s">
        <v>303</v>
      </c>
      <c r="C1864" s="58">
        <v>0</v>
      </c>
      <c r="D1864" s="58">
        <v>1</v>
      </c>
      <c r="E1864" s="58">
        <v>0</v>
      </c>
      <c r="F1864" s="58">
        <v>2714</v>
      </c>
    </row>
    <row r="1865" spans="1:6" x14ac:dyDescent="0.25">
      <c r="A1865" s="58" t="s">
        <v>21</v>
      </c>
      <c r="B1865" s="58" t="s">
        <v>303</v>
      </c>
      <c r="C1865" s="58">
        <v>1</v>
      </c>
      <c r="D1865" s="58">
        <v>0</v>
      </c>
      <c r="E1865" s="58">
        <v>0</v>
      </c>
      <c r="F1865" s="58">
        <v>675</v>
      </c>
    </row>
    <row r="1866" spans="1:6" x14ac:dyDescent="0.25">
      <c r="A1866" s="58" t="s">
        <v>21</v>
      </c>
      <c r="B1866" s="58" t="s">
        <v>303</v>
      </c>
      <c r="C1866" s="58">
        <v>1</v>
      </c>
      <c r="D1866" s="58">
        <v>1</v>
      </c>
      <c r="E1866" s="58">
        <v>0</v>
      </c>
      <c r="F1866" s="58">
        <v>888</v>
      </c>
    </row>
    <row r="1867" spans="1:6" x14ac:dyDescent="0.25">
      <c r="A1867" s="58" t="s">
        <v>21</v>
      </c>
      <c r="B1867" s="58" t="s">
        <v>304</v>
      </c>
      <c r="C1867" s="58">
        <v>0</v>
      </c>
      <c r="D1867" s="58">
        <v>0</v>
      </c>
      <c r="E1867" s="58">
        <v>0</v>
      </c>
      <c r="F1867" s="58">
        <v>5806</v>
      </c>
    </row>
    <row r="1868" spans="1:6" x14ac:dyDescent="0.25">
      <c r="A1868" s="58" t="s">
        <v>21</v>
      </c>
      <c r="B1868" s="58" t="s">
        <v>304</v>
      </c>
      <c r="C1868" s="58">
        <v>0</v>
      </c>
      <c r="D1868" s="58">
        <v>1</v>
      </c>
      <c r="E1868" s="58">
        <v>0</v>
      </c>
      <c r="F1868" s="58">
        <v>3143</v>
      </c>
    </row>
    <row r="1869" spans="1:6" x14ac:dyDescent="0.25">
      <c r="A1869" s="58" t="s">
        <v>21</v>
      </c>
      <c r="B1869" s="58" t="s">
        <v>304</v>
      </c>
      <c r="C1869" s="58">
        <v>1</v>
      </c>
      <c r="D1869" s="58">
        <v>0</v>
      </c>
      <c r="E1869" s="58">
        <v>0</v>
      </c>
      <c r="F1869" s="58">
        <v>687</v>
      </c>
    </row>
    <row r="1870" spans="1:6" x14ac:dyDescent="0.25">
      <c r="A1870" s="58" t="s">
        <v>21</v>
      </c>
      <c r="B1870" s="58" t="s">
        <v>304</v>
      </c>
      <c r="C1870" s="58">
        <v>1</v>
      </c>
      <c r="D1870" s="58">
        <v>1</v>
      </c>
      <c r="E1870" s="58">
        <v>0</v>
      </c>
      <c r="F1870" s="58">
        <v>957</v>
      </c>
    </row>
    <row r="1871" spans="1:6" x14ac:dyDescent="0.25">
      <c r="A1871" s="58" t="s">
        <v>22</v>
      </c>
      <c r="B1871" s="58" t="s">
        <v>300</v>
      </c>
      <c r="C1871" s="58">
        <v>0</v>
      </c>
      <c r="D1871" s="58">
        <v>0</v>
      </c>
      <c r="E1871" s="58">
        <v>0</v>
      </c>
      <c r="F1871" s="58">
        <v>30</v>
      </c>
    </row>
    <row r="1872" spans="1:6" x14ac:dyDescent="0.25">
      <c r="A1872" s="58" t="s">
        <v>22</v>
      </c>
      <c r="B1872" s="58" t="s">
        <v>300</v>
      </c>
      <c r="C1872" s="58">
        <v>0</v>
      </c>
      <c r="D1872" s="58">
        <v>0</v>
      </c>
      <c r="E1872" s="58">
        <v>1</v>
      </c>
      <c r="F1872" s="58">
        <v>30</v>
      </c>
    </row>
    <row r="1873" spans="1:6" x14ac:dyDescent="0.25">
      <c r="A1873" s="58" t="s">
        <v>22</v>
      </c>
      <c r="B1873" s="58" t="s">
        <v>300</v>
      </c>
      <c r="C1873" s="58">
        <v>0</v>
      </c>
      <c r="D1873" s="58">
        <v>1</v>
      </c>
      <c r="E1873" s="58">
        <v>0</v>
      </c>
      <c r="F1873" s="58">
        <v>5</v>
      </c>
    </row>
    <row r="1874" spans="1:6" x14ac:dyDescent="0.25">
      <c r="A1874" s="58" t="s">
        <v>22</v>
      </c>
      <c r="B1874" s="58" t="s">
        <v>300</v>
      </c>
      <c r="C1874" s="58">
        <v>0</v>
      </c>
      <c r="D1874" s="58">
        <v>1</v>
      </c>
      <c r="E1874" s="58">
        <v>1</v>
      </c>
      <c r="F1874" s="58">
        <v>1</v>
      </c>
    </row>
    <row r="1875" spans="1:6" x14ac:dyDescent="0.25">
      <c r="A1875" s="58" t="s">
        <v>22</v>
      </c>
      <c r="B1875" s="58" t="s">
        <v>300</v>
      </c>
      <c r="C1875" s="58">
        <v>1</v>
      </c>
      <c r="D1875" s="58">
        <v>0</v>
      </c>
      <c r="E1875" s="58">
        <v>0</v>
      </c>
      <c r="F1875" s="58">
        <v>31</v>
      </c>
    </row>
    <row r="1876" spans="1:6" x14ac:dyDescent="0.25">
      <c r="A1876" s="58" t="s">
        <v>22</v>
      </c>
      <c r="B1876" s="58" t="s">
        <v>300</v>
      </c>
      <c r="C1876" s="58">
        <v>1</v>
      </c>
      <c r="D1876" s="58">
        <v>0</v>
      </c>
      <c r="E1876" s="58">
        <v>1</v>
      </c>
      <c r="F1876" s="58">
        <v>12</v>
      </c>
    </row>
    <row r="1877" spans="1:6" x14ac:dyDescent="0.25">
      <c r="A1877" s="58" t="s">
        <v>22</v>
      </c>
      <c r="B1877" s="58" t="s">
        <v>300</v>
      </c>
      <c r="C1877" s="58">
        <v>1</v>
      </c>
      <c r="D1877" s="58">
        <v>1</v>
      </c>
      <c r="E1877" s="58">
        <v>0</v>
      </c>
      <c r="F1877" s="58">
        <v>32</v>
      </c>
    </row>
    <row r="1878" spans="1:6" x14ac:dyDescent="0.25">
      <c r="A1878" s="58" t="s">
        <v>22</v>
      </c>
      <c r="B1878" s="58" t="s">
        <v>300</v>
      </c>
      <c r="C1878" s="58">
        <v>1</v>
      </c>
      <c r="D1878" s="58">
        <v>1</v>
      </c>
      <c r="E1878" s="58">
        <v>1</v>
      </c>
      <c r="F1878" s="58">
        <v>9</v>
      </c>
    </row>
    <row r="1879" spans="1:6" x14ac:dyDescent="0.25">
      <c r="A1879" s="58" t="s">
        <v>22</v>
      </c>
      <c r="B1879" s="58" t="s">
        <v>214</v>
      </c>
      <c r="C1879" s="58">
        <v>0</v>
      </c>
      <c r="D1879" s="58">
        <v>0</v>
      </c>
      <c r="E1879" s="58">
        <v>0</v>
      </c>
      <c r="F1879" s="58">
        <v>9</v>
      </c>
    </row>
    <row r="1880" spans="1:6" x14ac:dyDescent="0.25">
      <c r="A1880" s="58" t="s">
        <v>22</v>
      </c>
      <c r="B1880" s="58" t="s">
        <v>214</v>
      </c>
      <c r="C1880" s="58">
        <v>0</v>
      </c>
      <c r="D1880" s="58">
        <v>0</v>
      </c>
      <c r="E1880" s="58">
        <v>1</v>
      </c>
      <c r="F1880" s="58">
        <v>13</v>
      </c>
    </row>
    <row r="1881" spans="1:6" x14ac:dyDescent="0.25">
      <c r="A1881" s="58" t="s">
        <v>22</v>
      </c>
      <c r="B1881" s="58" t="s">
        <v>214</v>
      </c>
      <c r="C1881" s="58">
        <v>0</v>
      </c>
      <c r="D1881" s="58">
        <v>1</v>
      </c>
      <c r="E1881" s="58">
        <v>0</v>
      </c>
      <c r="F1881" s="58">
        <v>3</v>
      </c>
    </row>
    <row r="1882" spans="1:6" x14ac:dyDescent="0.25">
      <c r="A1882" s="58" t="s">
        <v>22</v>
      </c>
      <c r="B1882" s="58" t="s">
        <v>214</v>
      </c>
      <c r="C1882" s="58">
        <v>1</v>
      </c>
      <c r="D1882" s="58">
        <v>0</v>
      </c>
      <c r="E1882" s="58">
        <v>0</v>
      </c>
      <c r="F1882" s="58">
        <v>22</v>
      </c>
    </row>
    <row r="1883" spans="1:6" x14ac:dyDescent="0.25">
      <c r="A1883" s="58" t="s">
        <v>22</v>
      </c>
      <c r="B1883" s="58" t="s">
        <v>214</v>
      </c>
      <c r="C1883" s="58">
        <v>1</v>
      </c>
      <c r="D1883" s="58">
        <v>0</v>
      </c>
      <c r="E1883" s="58">
        <v>1</v>
      </c>
      <c r="F1883" s="58">
        <v>5</v>
      </c>
    </row>
    <row r="1884" spans="1:6" x14ac:dyDescent="0.25">
      <c r="A1884" s="58" t="s">
        <v>22</v>
      </c>
      <c r="B1884" s="58" t="s">
        <v>214</v>
      </c>
      <c r="C1884" s="58">
        <v>1</v>
      </c>
      <c r="D1884" s="58">
        <v>1</v>
      </c>
      <c r="E1884" s="58">
        <v>0</v>
      </c>
      <c r="F1884" s="58">
        <v>24</v>
      </c>
    </row>
    <row r="1885" spans="1:6" x14ac:dyDescent="0.25">
      <c r="A1885" s="58" t="s">
        <v>22</v>
      </c>
      <c r="B1885" s="58" t="s">
        <v>214</v>
      </c>
      <c r="C1885" s="58">
        <v>1</v>
      </c>
      <c r="D1885" s="58">
        <v>1</v>
      </c>
      <c r="E1885" s="58">
        <v>1</v>
      </c>
      <c r="F1885" s="58">
        <v>11</v>
      </c>
    </row>
    <row r="1886" spans="1:6" x14ac:dyDescent="0.25">
      <c r="A1886" s="58" t="s">
        <v>22</v>
      </c>
      <c r="B1886" s="58" t="s">
        <v>213</v>
      </c>
      <c r="C1886" s="58">
        <v>0</v>
      </c>
      <c r="D1886" s="58">
        <v>0</v>
      </c>
      <c r="E1886" s="58">
        <v>0</v>
      </c>
      <c r="F1886" s="58">
        <v>25</v>
      </c>
    </row>
    <row r="1887" spans="1:6" x14ac:dyDescent="0.25">
      <c r="A1887" s="58" t="s">
        <v>22</v>
      </c>
      <c r="B1887" s="58" t="s">
        <v>213</v>
      </c>
      <c r="C1887" s="58">
        <v>0</v>
      </c>
      <c r="D1887" s="58">
        <v>0</v>
      </c>
      <c r="E1887" s="58">
        <v>1</v>
      </c>
      <c r="F1887" s="58">
        <v>40</v>
      </c>
    </row>
    <row r="1888" spans="1:6" x14ac:dyDescent="0.25">
      <c r="A1888" s="58" t="s">
        <v>22</v>
      </c>
      <c r="B1888" s="58" t="s">
        <v>213</v>
      </c>
      <c r="C1888" s="58">
        <v>0</v>
      </c>
      <c r="D1888" s="58">
        <v>1</v>
      </c>
      <c r="E1888" s="58">
        <v>0</v>
      </c>
      <c r="F1888" s="58">
        <v>2</v>
      </c>
    </row>
    <row r="1889" spans="1:6" x14ac:dyDescent="0.25">
      <c r="A1889" s="58" t="s">
        <v>22</v>
      </c>
      <c r="B1889" s="58" t="s">
        <v>213</v>
      </c>
      <c r="C1889" s="58">
        <v>1</v>
      </c>
      <c r="D1889" s="58">
        <v>0</v>
      </c>
      <c r="E1889" s="58">
        <v>0</v>
      </c>
      <c r="F1889" s="58">
        <v>32</v>
      </c>
    </row>
    <row r="1890" spans="1:6" x14ac:dyDescent="0.25">
      <c r="A1890" s="58" t="s">
        <v>22</v>
      </c>
      <c r="B1890" s="58" t="s">
        <v>213</v>
      </c>
      <c r="C1890" s="58">
        <v>1</v>
      </c>
      <c r="D1890" s="58">
        <v>0</v>
      </c>
      <c r="E1890" s="58">
        <v>1</v>
      </c>
      <c r="F1890" s="58">
        <v>25</v>
      </c>
    </row>
    <row r="1891" spans="1:6" x14ac:dyDescent="0.25">
      <c r="A1891" s="58" t="s">
        <v>22</v>
      </c>
      <c r="B1891" s="58" t="s">
        <v>213</v>
      </c>
      <c r="C1891" s="58">
        <v>1</v>
      </c>
      <c r="D1891" s="58">
        <v>1</v>
      </c>
      <c r="E1891" s="58">
        <v>0</v>
      </c>
      <c r="F1891" s="58">
        <v>29</v>
      </c>
    </row>
    <row r="1892" spans="1:6" x14ac:dyDescent="0.25">
      <c r="A1892" s="58" t="s">
        <v>22</v>
      </c>
      <c r="B1892" s="58" t="s">
        <v>213</v>
      </c>
      <c r="C1892" s="58">
        <v>1</v>
      </c>
      <c r="D1892" s="58">
        <v>1</v>
      </c>
      <c r="E1892" s="58">
        <v>1</v>
      </c>
      <c r="F1892" s="58">
        <v>5</v>
      </c>
    </row>
    <row r="1893" spans="1:6" x14ac:dyDescent="0.25">
      <c r="A1893" s="58" t="s">
        <v>22</v>
      </c>
      <c r="B1893" s="58" t="s">
        <v>245</v>
      </c>
      <c r="C1893" s="58">
        <v>0</v>
      </c>
      <c r="D1893" s="58">
        <v>0</v>
      </c>
      <c r="E1893" s="58">
        <v>0</v>
      </c>
      <c r="F1893" s="58">
        <v>23</v>
      </c>
    </row>
    <row r="1894" spans="1:6" x14ac:dyDescent="0.25">
      <c r="A1894" s="58" t="s">
        <v>22</v>
      </c>
      <c r="B1894" s="58" t="s">
        <v>245</v>
      </c>
      <c r="C1894" s="58">
        <v>0</v>
      </c>
      <c r="D1894" s="58">
        <v>0</v>
      </c>
      <c r="E1894" s="58">
        <v>1</v>
      </c>
      <c r="F1894" s="58">
        <v>11</v>
      </c>
    </row>
    <row r="1895" spans="1:6" x14ac:dyDescent="0.25">
      <c r="A1895" s="58" t="s">
        <v>22</v>
      </c>
      <c r="B1895" s="58" t="s">
        <v>245</v>
      </c>
      <c r="C1895" s="58">
        <v>0</v>
      </c>
      <c r="D1895" s="58">
        <v>1</v>
      </c>
      <c r="E1895" s="58">
        <v>0</v>
      </c>
      <c r="F1895" s="58">
        <v>8</v>
      </c>
    </row>
    <row r="1896" spans="1:6" x14ac:dyDescent="0.25">
      <c r="A1896" s="58" t="s">
        <v>22</v>
      </c>
      <c r="B1896" s="58" t="s">
        <v>245</v>
      </c>
      <c r="C1896" s="58">
        <v>0</v>
      </c>
      <c r="D1896" s="58">
        <v>1</v>
      </c>
      <c r="E1896" s="58">
        <v>1</v>
      </c>
      <c r="F1896" s="58">
        <v>1</v>
      </c>
    </row>
    <row r="1897" spans="1:6" x14ac:dyDescent="0.25">
      <c r="A1897" s="58" t="s">
        <v>22</v>
      </c>
      <c r="B1897" s="58" t="s">
        <v>245</v>
      </c>
      <c r="C1897" s="58">
        <v>1</v>
      </c>
      <c r="D1897" s="58">
        <v>0</v>
      </c>
      <c r="E1897" s="58">
        <v>0</v>
      </c>
      <c r="F1897" s="58">
        <v>27</v>
      </c>
    </row>
    <row r="1898" spans="1:6" x14ac:dyDescent="0.25">
      <c r="A1898" s="58" t="s">
        <v>22</v>
      </c>
      <c r="B1898" s="58" t="s">
        <v>245</v>
      </c>
      <c r="C1898" s="58">
        <v>1</v>
      </c>
      <c r="D1898" s="58">
        <v>0</v>
      </c>
      <c r="E1898" s="58">
        <v>1</v>
      </c>
      <c r="F1898" s="58">
        <v>15</v>
      </c>
    </row>
    <row r="1899" spans="1:6" x14ac:dyDescent="0.25">
      <c r="A1899" s="58" t="s">
        <v>22</v>
      </c>
      <c r="B1899" s="58" t="s">
        <v>245</v>
      </c>
      <c r="C1899" s="58">
        <v>1</v>
      </c>
      <c r="D1899" s="58">
        <v>1</v>
      </c>
      <c r="E1899" s="58">
        <v>0</v>
      </c>
      <c r="F1899" s="58">
        <v>37</v>
      </c>
    </row>
    <row r="1900" spans="1:6" x14ac:dyDescent="0.25">
      <c r="A1900" s="58" t="s">
        <v>22</v>
      </c>
      <c r="B1900" s="58" t="s">
        <v>245</v>
      </c>
      <c r="C1900" s="58">
        <v>1</v>
      </c>
      <c r="D1900" s="58">
        <v>1</v>
      </c>
      <c r="E1900" s="58">
        <v>1</v>
      </c>
      <c r="F1900" s="58">
        <v>2</v>
      </c>
    </row>
    <row r="1901" spans="1:6" x14ac:dyDescent="0.25">
      <c r="A1901" s="58" t="s">
        <v>22</v>
      </c>
      <c r="B1901" s="58" t="s">
        <v>185</v>
      </c>
      <c r="C1901" s="58">
        <v>0</v>
      </c>
      <c r="D1901" s="58">
        <v>0</v>
      </c>
      <c r="E1901" s="58">
        <v>0</v>
      </c>
      <c r="F1901" s="58">
        <v>89</v>
      </c>
    </row>
    <row r="1902" spans="1:6" x14ac:dyDescent="0.25">
      <c r="A1902" s="58" t="s">
        <v>22</v>
      </c>
      <c r="B1902" s="58" t="s">
        <v>185</v>
      </c>
      <c r="C1902" s="58">
        <v>0</v>
      </c>
      <c r="D1902" s="58">
        <v>0</v>
      </c>
      <c r="E1902" s="58">
        <v>1</v>
      </c>
      <c r="F1902" s="58">
        <v>67</v>
      </c>
    </row>
    <row r="1903" spans="1:6" x14ac:dyDescent="0.25">
      <c r="A1903" s="58" t="s">
        <v>22</v>
      </c>
      <c r="B1903" s="58" t="s">
        <v>185</v>
      </c>
      <c r="C1903" s="58">
        <v>0</v>
      </c>
      <c r="D1903" s="58">
        <v>1</v>
      </c>
      <c r="E1903" s="58">
        <v>0</v>
      </c>
      <c r="F1903" s="58">
        <v>10</v>
      </c>
    </row>
    <row r="1904" spans="1:6" x14ac:dyDescent="0.25">
      <c r="A1904" s="58" t="s">
        <v>22</v>
      </c>
      <c r="B1904" s="58" t="s">
        <v>185</v>
      </c>
      <c r="C1904" s="58">
        <v>0</v>
      </c>
      <c r="D1904" s="58">
        <v>1</v>
      </c>
      <c r="E1904" s="58">
        <v>1</v>
      </c>
      <c r="F1904" s="58">
        <v>4</v>
      </c>
    </row>
    <row r="1905" spans="1:6" x14ac:dyDescent="0.25">
      <c r="A1905" s="58" t="s">
        <v>22</v>
      </c>
      <c r="B1905" s="58" t="s">
        <v>185</v>
      </c>
      <c r="C1905" s="58">
        <v>1</v>
      </c>
      <c r="D1905" s="58">
        <v>0</v>
      </c>
      <c r="E1905" s="58">
        <v>0</v>
      </c>
      <c r="F1905" s="58">
        <v>60</v>
      </c>
    </row>
    <row r="1906" spans="1:6" x14ac:dyDescent="0.25">
      <c r="A1906" s="58" t="s">
        <v>22</v>
      </c>
      <c r="B1906" s="58" t="s">
        <v>185</v>
      </c>
      <c r="C1906" s="58">
        <v>1</v>
      </c>
      <c r="D1906" s="58">
        <v>0</v>
      </c>
      <c r="E1906" s="58">
        <v>1</v>
      </c>
      <c r="F1906" s="58">
        <v>34</v>
      </c>
    </row>
    <row r="1907" spans="1:6" x14ac:dyDescent="0.25">
      <c r="A1907" s="58" t="s">
        <v>22</v>
      </c>
      <c r="B1907" s="58" t="s">
        <v>185</v>
      </c>
      <c r="C1907" s="58">
        <v>1</v>
      </c>
      <c r="D1907" s="58">
        <v>1</v>
      </c>
      <c r="E1907" s="58">
        <v>0</v>
      </c>
      <c r="F1907" s="58">
        <v>72</v>
      </c>
    </row>
    <row r="1908" spans="1:6" x14ac:dyDescent="0.25">
      <c r="A1908" s="58" t="s">
        <v>22</v>
      </c>
      <c r="B1908" s="58" t="s">
        <v>185</v>
      </c>
      <c r="C1908" s="58">
        <v>1</v>
      </c>
      <c r="D1908" s="58">
        <v>1</v>
      </c>
      <c r="E1908" s="58">
        <v>1</v>
      </c>
      <c r="F1908" s="58">
        <v>28</v>
      </c>
    </row>
    <row r="1909" spans="1:6" x14ac:dyDescent="0.25">
      <c r="A1909" s="58" t="s">
        <v>22</v>
      </c>
      <c r="B1909" s="58" t="s">
        <v>173</v>
      </c>
      <c r="C1909" s="58">
        <v>0</v>
      </c>
      <c r="D1909" s="58">
        <v>0</v>
      </c>
      <c r="E1909" s="58">
        <v>0</v>
      </c>
      <c r="F1909" s="58">
        <v>48</v>
      </c>
    </row>
    <row r="1910" spans="1:6" x14ac:dyDescent="0.25">
      <c r="A1910" s="58" t="s">
        <v>22</v>
      </c>
      <c r="B1910" s="58" t="s">
        <v>173</v>
      </c>
      <c r="C1910" s="58">
        <v>0</v>
      </c>
      <c r="D1910" s="58">
        <v>0</v>
      </c>
      <c r="E1910" s="58">
        <v>1</v>
      </c>
      <c r="F1910" s="58">
        <v>53</v>
      </c>
    </row>
    <row r="1911" spans="1:6" x14ac:dyDescent="0.25">
      <c r="A1911" s="58" t="s">
        <v>22</v>
      </c>
      <c r="B1911" s="58" t="s">
        <v>173</v>
      </c>
      <c r="C1911" s="58">
        <v>0</v>
      </c>
      <c r="D1911" s="58">
        <v>1</v>
      </c>
      <c r="E1911" s="58">
        <v>0</v>
      </c>
      <c r="F1911" s="58">
        <v>1</v>
      </c>
    </row>
    <row r="1912" spans="1:6" x14ac:dyDescent="0.25">
      <c r="A1912" s="58" t="s">
        <v>22</v>
      </c>
      <c r="B1912" s="58" t="s">
        <v>173</v>
      </c>
      <c r="C1912" s="58">
        <v>1</v>
      </c>
      <c r="D1912" s="58">
        <v>0</v>
      </c>
      <c r="E1912" s="58">
        <v>0</v>
      </c>
      <c r="F1912" s="58">
        <v>70</v>
      </c>
    </row>
    <row r="1913" spans="1:6" x14ac:dyDescent="0.25">
      <c r="A1913" s="58" t="s">
        <v>22</v>
      </c>
      <c r="B1913" s="58" t="s">
        <v>173</v>
      </c>
      <c r="C1913" s="58">
        <v>1</v>
      </c>
      <c r="D1913" s="58">
        <v>0</v>
      </c>
      <c r="E1913" s="58">
        <v>1</v>
      </c>
      <c r="F1913" s="58">
        <v>35</v>
      </c>
    </row>
    <row r="1914" spans="1:6" x14ac:dyDescent="0.25">
      <c r="A1914" s="58" t="s">
        <v>22</v>
      </c>
      <c r="B1914" s="58" t="s">
        <v>173</v>
      </c>
      <c r="C1914" s="58">
        <v>1</v>
      </c>
      <c r="D1914" s="58">
        <v>1</v>
      </c>
      <c r="E1914" s="58">
        <v>0</v>
      </c>
      <c r="F1914" s="58">
        <v>54</v>
      </c>
    </row>
    <row r="1915" spans="1:6" x14ac:dyDescent="0.25">
      <c r="A1915" s="58" t="s">
        <v>22</v>
      </c>
      <c r="B1915" s="58" t="s">
        <v>173</v>
      </c>
      <c r="C1915" s="58">
        <v>1</v>
      </c>
      <c r="D1915" s="58">
        <v>1</v>
      </c>
      <c r="E1915" s="58">
        <v>1</v>
      </c>
      <c r="F1915" s="58">
        <v>19</v>
      </c>
    </row>
    <row r="1916" spans="1:6" x14ac:dyDescent="0.25">
      <c r="A1916" s="58" t="s">
        <v>22</v>
      </c>
      <c r="B1916" s="58" t="s">
        <v>174</v>
      </c>
      <c r="C1916" s="58">
        <v>0</v>
      </c>
      <c r="D1916" s="58">
        <v>0</v>
      </c>
      <c r="E1916" s="58">
        <v>0</v>
      </c>
      <c r="F1916" s="58">
        <v>63</v>
      </c>
    </row>
    <row r="1917" spans="1:6" x14ac:dyDescent="0.25">
      <c r="A1917" s="58" t="s">
        <v>22</v>
      </c>
      <c r="B1917" s="58" t="s">
        <v>174</v>
      </c>
      <c r="C1917" s="58">
        <v>0</v>
      </c>
      <c r="D1917" s="58">
        <v>0</v>
      </c>
      <c r="E1917" s="58">
        <v>1</v>
      </c>
      <c r="F1917" s="58">
        <v>41</v>
      </c>
    </row>
    <row r="1918" spans="1:6" x14ac:dyDescent="0.25">
      <c r="A1918" s="58" t="s">
        <v>22</v>
      </c>
      <c r="B1918" s="58" t="s">
        <v>174</v>
      </c>
      <c r="C1918" s="58">
        <v>0</v>
      </c>
      <c r="D1918" s="58">
        <v>1</v>
      </c>
      <c r="E1918" s="58">
        <v>0</v>
      </c>
      <c r="F1918" s="58">
        <v>8</v>
      </c>
    </row>
    <row r="1919" spans="1:6" x14ac:dyDescent="0.25">
      <c r="A1919" s="58" t="s">
        <v>22</v>
      </c>
      <c r="B1919" s="58" t="s">
        <v>174</v>
      </c>
      <c r="C1919" s="58">
        <v>0</v>
      </c>
      <c r="D1919" s="58">
        <v>1</v>
      </c>
      <c r="E1919" s="58">
        <v>1</v>
      </c>
      <c r="F1919" s="58">
        <v>2</v>
      </c>
    </row>
    <row r="1920" spans="1:6" x14ac:dyDescent="0.25">
      <c r="A1920" s="58" t="s">
        <v>22</v>
      </c>
      <c r="B1920" s="58" t="s">
        <v>174</v>
      </c>
      <c r="C1920" s="58">
        <v>1</v>
      </c>
      <c r="D1920" s="58">
        <v>0</v>
      </c>
      <c r="E1920" s="58">
        <v>0</v>
      </c>
      <c r="F1920" s="58">
        <v>71</v>
      </c>
    </row>
    <row r="1921" spans="1:6" x14ac:dyDescent="0.25">
      <c r="A1921" s="58" t="s">
        <v>22</v>
      </c>
      <c r="B1921" s="58" t="s">
        <v>174</v>
      </c>
      <c r="C1921" s="58">
        <v>1</v>
      </c>
      <c r="D1921" s="58">
        <v>0</v>
      </c>
      <c r="E1921" s="58">
        <v>1</v>
      </c>
      <c r="F1921" s="58">
        <v>52</v>
      </c>
    </row>
    <row r="1922" spans="1:6" x14ac:dyDescent="0.25">
      <c r="A1922" s="58" t="s">
        <v>22</v>
      </c>
      <c r="B1922" s="58" t="s">
        <v>174</v>
      </c>
      <c r="C1922" s="58">
        <v>1</v>
      </c>
      <c r="D1922" s="58">
        <v>1</v>
      </c>
      <c r="E1922" s="58">
        <v>0</v>
      </c>
      <c r="F1922" s="58">
        <v>65</v>
      </c>
    </row>
    <row r="1923" spans="1:6" x14ac:dyDescent="0.25">
      <c r="A1923" s="58" t="s">
        <v>22</v>
      </c>
      <c r="B1923" s="58" t="s">
        <v>174</v>
      </c>
      <c r="C1923" s="58">
        <v>1</v>
      </c>
      <c r="D1923" s="58">
        <v>1</v>
      </c>
      <c r="E1923" s="58">
        <v>1</v>
      </c>
      <c r="F1923" s="58">
        <v>15</v>
      </c>
    </row>
    <row r="1924" spans="1:6" x14ac:dyDescent="0.25">
      <c r="A1924" s="58" t="s">
        <v>22</v>
      </c>
      <c r="B1924" s="58" t="s">
        <v>181</v>
      </c>
      <c r="C1924" s="58">
        <v>0</v>
      </c>
      <c r="D1924" s="58">
        <v>0</v>
      </c>
      <c r="E1924" s="58">
        <v>0</v>
      </c>
      <c r="F1924" s="58">
        <v>16</v>
      </c>
    </row>
    <row r="1925" spans="1:6" x14ac:dyDescent="0.25">
      <c r="A1925" s="58" t="s">
        <v>22</v>
      </c>
      <c r="B1925" s="58" t="s">
        <v>181</v>
      </c>
      <c r="C1925" s="58">
        <v>0</v>
      </c>
      <c r="D1925" s="58">
        <v>0</v>
      </c>
      <c r="E1925" s="58">
        <v>1</v>
      </c>
      <c r="F1925" s="58">
        <v>14</v>
      </c>
    </row>
    <row r="1926" spans="1:6" x14ac:dyDescent="0.25">
      <c r="A1926" s="58" t="s">
        <v>22</v>
      </c>
      <c r="B1926" s="58" t="s">
        <v>181</v>
      </c>
      <c r="C1926" s="58">
        <v>0</v>
      </c>
      <c r="D1926" s="58">
        <v>1</v>
      </c>
      <c r="E1926" s="58">
        <v>0</v>
      </c>
      <c r="F1926" s="58">
        <v>2</v>
      </c>
    </row>
    <row r="1927" spans="1:6" x14ac:dyDescent="0.25">
      <c r="A1927" s="58" t="s">
        <v>22</v>
      </c>
      <c r="B1927" s="58" t="s">
        <v>181</v>
      </c>
      <c r="C1927" s="58">
        <v>0</v>
      </c>
      <c r="D1927" s="58">
        <v>1</v>
      </c>
      <c r="E1927" s="58">
        <v>1</v>
      </c>
      <c r="F1927" s="58">
        <v>1</v>
      </c>
    </row>
    <row r="1928" spans="1:6" x14ac:dyDescent="0.25">
      <c r="A1928" s="58" t="s">
        <v>22</v>
      </c>
      <c r="B1928" s="58" t="s">
        <v>181</v>
      </c>
      <c r="C1928" s="58">
        <v>1</v>
      </c>
      <c r="D1928" s="58">
        <v>0</v>
      </c>
      <c r="E1928" s="58">
        <v>0</v>
      </c>
      <c r="F1928" s="58">
        <v>15</v>
      </c>
    </row>
    <row r="1929" spans="1:6" x14ac:dyDescent="0.25">
      <c r="A1929" s="58" t="s">
        <v>22</v>
      </c>
      <c r="B1929" s="58" t="s">
        <v>181</v>
      </c>
      <c r="C1929" s="58">
        <v>1</v>
      </c>
      <c r="D1929" s="58">
        <v>0</v>
      </c>
      <c r="E1929" s="58">
        <v>1</v>
      </c>
      <c r="F1929" s="58">
        <v>14</v>
      </c>
    </row>
    <row r="1930" spans="1:6" x14ac:dyDescent="0.25">
      <c r="A1930" s="58" t="s">
        <v>22</v>
      </c>
      <c r="B1930" s="58" t="s">
        <v>181</v>
      </c>
      <c r="C1930" s="58">
        <v>1</v>
      </c>
      <c r="D1930" s="58">
        <v>1</v>
      </c>
      <c r="E1930" s="58">
        <v>0</v>
      </c>
      <c r="F1930" s="58">
        <v>29</v>
      </c>
    </row>
    <row r="1931" spans="1:6" x14ac:dyDescent="0.25">
      <c r="A1931" s="58" t="s">
        <v>22</v>
      </c>
      <c r="B1931" s="58" t="s">
        <v>181</v>
      </c>
      <c r="C1931" s="58">
        <v>1</v>
      </c>
      <c r="D1931" s="58">
        <v>1</v>
      </c>
      <c r="E1931" s="58">
        <v>1</v>
      </c>
      <c r="F1931" s="58">
        <v>3</v>
      </c>
    </row>
    <row r="1932" spans="1:6" x14ac:dyDescent="0.25">
      <c r="A1932" s="58" t="s">
        <v>22</v>
      </c>
      <c r="B1932" s="58" t="s">
        <v>215</v>
      </c>
      <c r="C1932" s="58">
        <v>0</v>
      </c>
      <c r="D1932" s="58">
        <v>0</v>
      </c>
      <c r="E1932" s="58">
        <v>0</v>
      </c>
      <c r="F1932" s="58">
        <v>21</v>
      </c>
    </row>
    <row r="1933" spans="1:6" x14ac:dyDescent="0.25">
      <c r="A1933" s="58" t="s">
        <v>22</v>
      </c>
      <c r="B1933" s="58" t="s">
        <v>215</v>
      </c>
      <c r="C1933" s="58">
        <v>0</v>
      </c>
      <c r="D1933" s="58">
        <v>0</v>
      </c>
      <c r="E1933" s="58">
        <v>1</v>
      </c>
      <c r="F1933" s="58">
        <v>18</v>
      </c>
    </row>
    <row r="1934" spans="1:6" x14ac:dyDescent="0.25">
      <c r="A1934" s="58" t="s">
        <v>22</v>
      </c>
      <c r="B1934" s="58" t="s">
        <v>215</v>
      </c>
      <c r="C1934" s="58">
        <v>0</v>
      </c>
      <c r="D1934" s="58">
        <v>1</v>
      </c>
      <c r="E1934" s="58">
        <v>0</v>
      </c>
      <c r="F1934" s="58">
        <v>4</v>
      </c>
    </row>
    <row r="1935" spans="1:6" x14ac:dyDescent="0.25">
      <c r="A1935" s="58" t="s">
        <v>22</v>
      </c>
      <c r="B1935" s="58" t="s">
        <v>215</v>
      </c>
      <c r="C1935" s="58">
        <v>0</v>
      </c>
      <c r="D1935" s="58">
        <v>1</v>
      </c>
      <c r="E1935" s="58">
        <v>1</v>
      </c>
      <c r="F1935" s="58">
        <v>1</v>
      </c>
    </row>
    <row r="1936" spans="1:6" x14ac:dyDescent="0.25">
      <c r="A1936" s="58" t="s">
        <v>22</v>
      </c>
      <c r="B1936" s="58" t="s">
        <v>215</v>
      </c>
      <c r="C1936" s="58">
        <v>1</v>
      </c>
      <c r="D1936" s="58">
        <v>0</v>
      </c>
      <c r="E1936" s="58">
        <v>0</v>
      </c>
      <c r="F1936" s="58">
        <v>13</v>
      </c>
    </row>
    <row r="1937" spans="1:6" x14ac:dyDescent="0.25">
      <c r="A1937" s="58" t="s">
        <v>22</v>
      </c>
      <c r="B1937" s="58" t="s">
        <v>215</v>
      </c>
      <c r="C1937" s="58">
        <v>1</v>
      </c>
      <c r="D1937" s="58">
        <v>0</v>
      </c>
      <c r="E1937" s="58">
        <v>1</v>
      </c>
      <c r="F1937" s="58">
        <v>12</v>
      </c>
    </row>
    <row r="1938" spans="1:6" x14ac:dyDescent="0.25">
      <c r="A1938" s="58" t="s">
        <v>22</v>
      </c>
      <c r="B1938" s="58" t="s">
        <v>215</v>
      </c>
      <c r="C1938" s="58">
        <v>1</v>
      </c>
      <c r="D1938" s="58">
        <v>1</v>
      </c>
      <c r="E1938" s="58">
        <v>0</v>
      </c>
      <c r="F1938" s="58">
        <v>24</v>
      </c>
    </row>
    <row r="1939" spans="1:6" x14ac:dyDescent="0.25">
      <c r="A1939" s="58" t="s">
        <v>22</v>
      </c>
      <c r="B1939" s="58" t="s">
        <v>215</v>
      </c>
      <c r="C1939" s="58">
        <v>1</v>
      </c>
      <c r="D1939" s="58">
        <v>1</v>
      </c>
      <c r="E1939" s="58">
        <v>1</v>
      </c>
      <c r="F1939" s="58">
        <v>8</v>
      </c>
    </row>
    <row r="1940" spans="1:6" x14ac:dyDescent="0.25">
      <c r="A1940" s="58" t="s">
        <v>22</v>
      </c>
      <c r="B1940" s="58" t="s">
        <v>221</v>
      </c>
      <c r="C1940" s="58">
        <v>0</v>
      </c>
      <c r="D1940" s="58">
        <v>0</v>
      </c>
      <c r="E1940" s="58">
        <v>0</v>
      </c>
      <c r="F1940" s="58">
        <v>46</v>
      </c>
    </row>
    <row r="1941" spans="1:6" x14ac:dyDescent="0.25">
      <c r="A1941" s="58" t="s">
        <v>22</v>
      </c>
      <c r="B1941" s="58" t="s">
        <v>221</v>
      </c>
      <c r="C1941" s="58">
        <v>0</v>
      </c>
      <c r="D1941" s="58">
        <v>0</v>
      </c>
      <c r="E1941" s="58">
        <v>1</v>
      </c>
      <c r="F1941" s="58">
        <v>34</v>
      </c>
    </row>
    <row r="1942" spans="1:6" x14ac:dyDescent="0.25">
      <c r="A1942" s="58" t="s">
        <v>22</v>
      </c>
      <c r="B1942" s="58" t="s">
        <v>221</v>
      </c>
      <c r="C1942" s="58">
        <v>0</v>
      </c>
      <c r="D1942" s="58">
        <v>1</v>
      </c>
      <c r="E1942" s="58">
        <v>0</v>
      </c>
      <c r="F1942" s="58">
        <v>3</v>
      </c>
    </row>
    <row r="1943" spans="1:6" x14ac:dyDescent="0.25">
      <c r="A1943" s="58" t="s">
        <v>22</v>
      </c>
      <c r="B1943" s="58" t="s">
        <v>221</v>
      </c>
      <c r="C1943" s="58">
        <v>1</v>
      </c>
      <c r="D1943" s="58">
        <v>0</v>
      </c>
      <c r="E1943" s="58">
        <v>0</v>
      </c>
      <c r="F1943" s="58">
        <v>19</v>
      </c>
    </row>
    <row r="1944" spans="1:6" x14ac:dyDescent="0.25">
      <c r="A1944" s="58" t="s">
        <v>22</v>
      </c>
      <c r="B1944" s="58" t="s">
        <v>221</v>
      </c>
      <c r="C1944" s="58">
        <v>1</v>
      </c>
      <c r="D1944" s="58">
        <v>0</v>
      </c>
      <c r="E1944" s="58">
        <v>1</v>
      </c>
      <c r="F1944" s="58">
        <v>14</v>
      </c>
    </row>
    <row r="1945" spans="1:6" x14ac:dyDescent="0.25">
      <c r="A1945" s="58" t="s">
        <v>22</v>
      </c>
      <c r="B1945" s="58" t="s">
        <v>221</v>
      </c>
      <c r="C1945" s="58">
        <v>1</v>
      </c>
      <c r="D1945" s="58">
        <v>1</v>
      </c>
      <c r="E1945" s="58">
        <v>0</v>
      </c>
      <c r="F1945" s="58">
        <v>45</v>
      </c>
    </row>
    <row r="1946" spans="1:6" x14ac:dyDescent="0.25">
      <c r="A1946" s="58" t="s">
        <v>22</v>
      </c>
      <c r="B1946" s="58" t="s">
        <v>221</v>
      </c>
      <c r="C1946" s="58">
        <v>1</v>
      </c>
      <c r="D1946" s="58">
        <v>1</v>
      </c>
      <c r="E1946" s="58">
        <v>1</v>
      </c>
      <c r="F1946" s="58">
        <v>9</v>
      </c>
    </row>
    <row r="1947" spans="1:6" x14ac:dyDescent="0.25">
      <c r="A1947" s="58" t="s">
        <v>22</v>
      </c>
      <c r="B1947" s="58" t="s">
        <v>183</v>
      </c>
      <c r="C1947" s="58">
        <v>0</v>
      </c>
      <c r="D1947" s="58">
        <v>0</v>
      </c>
      <c r="E1947" s="58">
        <v>0</v>
      </c>
      <c r="F1947" s="58">
        <v>29</v>
      </c>
    </row>
    <row r="1948" spans="1:6" x14ac:dyDescent="0.25">
      <c r="A1948" s="58" t="s">
        <v>22</v>
      </c>
      <c r="B1948" s="58" t="s">
        <v>183</v>
      </c>
      <c r="C1948" s="58">
        <v>0</v>
      </c>
      <c r="D1948" s="58">
        <v>0</v>
      </c>
      <c r="E1948" s="58">
        <v>1</v>
      </c>
      <c r="F1948" s="58">
        <v>32</v>
      </c>
    </row>
    <row r="1949" spans="1:6" x14ac:dyDescent="0.25">
      <c r="A1949" s="58" t="s">
        <v>22</v>
      </c>
      <c r="B1949" s="58" t="s">
        <v>183</v>
      </c>
      <c r="C1949" s="58">
        <v>0</v>
      </c>
      <c r="D1949" s="58">
        <v>1</v>
      </c>
      <c r="E1949" s="58">
        <v>0</v>
      </c>
      <c r="F1949" s="58">
        <v>4</v>
      </c>
    </row>
    <row r="1950" spans="1:6" x14ac:dyDescent="0.25">
      <c r="A1950" s="58" t="s">
        <v>22</v>
      </c>
      <c r="B1950" s="58" t="s">
        <v>183</v>
      </c>
      <c r="C1950" s="58">
        <v>1</v>
      </c>
      <c r="D1950" s="58">
        <v>0</v>
      </c>
      <c r="E1950" s="58">
        <v>0</v>
      </c>
      <c r="F1950" s="58">
        <v>18</v>
      </c>
    </row>
    <row r="1951" spans="1:6" x14ac:dyDescent="0.25">
      <c r="A1951" s="58" t="s">
        <v>22</v>
      </c>
      <c r="B1951" s="58" t="s">
        <v>183</v>
      </c>
      <c r="C1951" s="58">
        <v>1</v>
      </c>
      <c r="D1951" s="58">
        <v>0</v>
      </c>
      <c r="E1951" s="58">
        <v>1</v>
      </c>
      <c r="F1951" s="58">
        <v>18</v>
      </c>
    </row>
    <row r="1952" spans="1:6" x14ac:dyDescent="0.25">
      <c r="A1952" s="58" t="s">
        <v>22</v>
      </c>
      <c r="B1952" s="58" t="s">
        <v>183</v>
      </c>
      <c r="C1952" s="58">
        <v>1</v>
      </c>
      <c r="D1952" s="58">
        <v>1</v>
      </c>
      <c r="E1952" s="58">
        <v>0</v>
      </c>
      <c r="F1952" s="58">
        <v>24</v>
      </c>
    </row>
    <row r="1953" spans="1:6" x14ac:dyDescent="0.25">
      <c r="A1953" s="58" t="s">
        <v>22</v>
      </c>
      <c r="B1953" s="58" t="s">
        <v>183</v>
      </c>
      <c r="C1953" s="58">
        <v>1</v>
      </c>
      <c r="D1953" s="58">
        <v>1</v>
      </c>
      <c r="E1953" s="58">
        <v>1</v>
      </c>
      <c r="F1953" s="58">
        <v>5</v>
      </c>
    </row>
    <row r="1954" spans="1:6" x14ac:dyDescent="0.25">
      <c r="A1954" s="58" t="s">
        <v>22</v>
      </c>
      <c r="B1954" s="58" t="s">
        <v>179</v>
      </c>
      <c r="C1954" s="58">
        <v>0</v>
      </c>
      <c r="D1954" s="58">
        <v>0</v>
      </c>
      <c r="E1954" s="58">
        <v>0</v>
      </c>
      <c r="F1954" s="58">
        <v>23</v>
      </c>
    </row>
    <row r="1955" spans="1:6" x14ac:dyDescent="0.25">
      <c r="A1955" s="58" t="s">
        <v>22</v>
      </c>
      <c r="B1955" s="58" t="s">
        <v>179</v>
      </c>
      <c r="C1955" s="58">
        <v>0</v>
      </c>
      <c r="D1955" s="58">
        <v>0</v>
      </c>
      <c r="E1955" s="58">
        <v>1</v>
      </c>
      <c r="F1955" s="58">
        <v>16</v>
      </c>
    </row>
    <row r="1956" spans="1:6" x14ac:dyDescent="0.25">
      <c r="A1956" s="58" t="s">
        <v>22</v>
      </c>
      <c r="B1956" s="58" t="s">
        <v>179</v>
      </c>
      <c r="C1956" s="58">
        <v>0</v>
      </c>
      <c r="D1956" s="58">
        <v>1</v>
      </c>
      <c r="E1956" s="58">
        <v>0</v>
      </c>
      <c r="F1956" s="58">
        <v>2</v>
      </c>
    </row>
    <row r="1957" spans="1:6" x14ac:dyDescent="0.25">
      <c r="A1957" s="58" t="s">
        <v>22</v>
      </c>
      <c r="B1957" s="58" t="s">
        <v>179</v>
      </c>
      <c r="C1957" s="58">
        <v>1</v>
      </c>
      <c r="D1957" s="58">
        <v>0</v>
      </c>
      <c r="E1957" s="58">
        <v>0</v>
      </c>
      <c r="F1957" s="58">
        <v>31</v>
      </c>
    </row>
    <row r="1958" spans="1:6" x14ac:dyDescent="0.25">
      <c r="A1958" s="58" t="s">
        <v>22</v>
      </c>
      <c r="B1958" s="58" t="s">
        <v>179</v>
      </c>
      <c r="C1958" s="58">
        <v>1</v>
      </c>
      <c r="D1958" s="58">
        <v>0</v>
      </c>
      <c r="E1958" s="58">
        <v>1</v>
      </c>
      <c r="F1958" s="58">
        <v>13</v>
      </c>
    </row>
    <row r="1959" spans="1:6" x14ac:dyDescent="0.25">
      <c r="A1959" s="58" t="s">
        <v>22</v>
      </c>
      <c r="B1959" s="58" t="s">
        <v>179</v>
      </c>
      <c r="C1959" s="58">
        <v>1</v>
      </c>
      <c r="D1959" s="58">
        <v>1</v>
      </c>
      <c r="E1959" s="58">
        <v>0</v>
      </c>
      <c r="F1959" s="58">
        <v>37</v>
      </c>
    </row>
    <row r="1960" spans="1:6" x14ac:dyDescent="0.25">
      <c r="A1960" s="58" t="s">
        <v>22</v>
      </c>
      <c r="B1960" s="58" t="s">
        <v>179</v>
      </c>
      <c r="C1960" s="58">
        <v>1</v>
      </c>
      <c r="D1960" s="58">
        <v>1</v>
      </c>
      <c r="E1960" s="58">
        <v>1</v>
      </c>
      <c r="F1960" s="58">
        <v>10</v>
      </c>
    </row>
    <row r="1961" spans="1:6" x14ac:dyDescent="0.25">
      <c r="A1961" s="58" t="s">
        <v>22</v>
      </c>
      <c r="B1961" s="58" t="s">
        <v>220</v>
      </c>
      <c r="C1961" s="58">
        <v>0</v>
      </c>
      <c r="D1961" s="58">
        <v>0</v>
      </c>
      <c r="E1961" s="58">
        <v>0</v>
      </c>
      <c r="F1961" s="58">
        <v>35</v>
      </c>
    </row>
    <row r="1962" spans="1:6" x14ac:dyDescent="0.25">
      <c r="A1962" s="58" t="s">
        <v>22</v>
      </c>
      <c r="B1962" s="58" t="s">
        <v>220</v>
      </c>
      <c r="C1962" s="58">
        <v>0</v>
      </c>
      <c r="D1962" s="58">
        <v>0</v>
      </c>
      <c r="E1962" s="58">
        <v>1</v>
      </c>
      <c r="F1962" s="58">
        <v>43</v>
      </c>
    </row>
    <row r="1963" spans="1:6" x14ac:dyDescent="0.25">
      <c r="A1963" s="58" t="s">
        <v>22</v>
      </c>
      <c r="B1963" s="58" t="s">
        <v>220</v>
      </c>
      <c r="C1963" s="58">
        <v>0</v>
      </c>
      <c r="D1963" s="58">
        <v>1</v>
      </c>
      <c r="E1963" s="58">
        <v>0</v>
      </c>
      <c r="F1963" s="58">
        <v>3</v>
      </c>
    </row>
    <row r="1964" spans="1:6" x14ac:dyDescent="0.25">
      <c r="A1964" s="58" t="s">
        <v>22</v>
      </c>
      <c r="B1964" s="58" t="s">
        <v>220</v>
      </c>
      <c r="C1964" s="58">
        <v>0</v>
      </c>
      <c r="D1964" s="58">
        <v>1</v>
      </c>
      <c r="E1964" s="58">
        <v>1</v>
      </c>
      <c r="F1964" s="58">
        <v>2</v>
      </c>
    </row>
    <row r="1965" spans="1:6" x14ac:dyDescent="0.25">
      <c r="A1965" s="58" t="s">
        <v>22</v>
      </c>
      <c r="B1965" s="58" t="s">
        <v>220</v>
      </c>
      <c r="C1965" s="58">
        <v>1</v>
      </c>
      <c r="D1965" s="58">
        <v>0</v>
      </c>
      <c r="E1965" s="58">
        <v>0</v>
      </c>
      <c r="F1965" s="58">
        <v>41</v>
      </c>
    </row>
    <row r="1966" spans="1:6" x14ac:dyDescent="0.25">
      <c r="A1966" s="58" t="s">
        <v>22</v>
      </c>
      <c r="B1966" s="58" t="s">
        <v>220</v>
      </c>
      <c r="C1966" s="58">
        <v>1</v>
      </c>
      <c r="D1966" s="58">
        <v>0</v>
      </c>
      <c r="E1966" s="58">
        <v>1</v>
      </c>
      <c r="F1966" s="58">
        <v>19</v>
      </c>
    </row>
    <row r="1967" spans="1:6" x14ac:dyDescent="0.25">
      <c r="A1967" s="58" t="s">
        <v>22</v>
      </c>
      <c r="B1967" s="58" t="s">
        <v>220</v>
      </c>
      <c r="C1967" s="58">
        <v>1</v>
      </c>
      <c r="D1967" s="58">
        <v>1</v>
      </c>
      <c r="E1967" s="58">
        <v>0</v>
      </c>
      <c r="F1967" s="58">
        <v>40</v>
      </c>
    </row>
    <row r="1968" spans="1:6" x14ac:dyDescent="0.25">
      <c r="A1968" s="58" t="s">
        <v>22</v>
      </c>
      <c r="B1968" s="58" t="s">
        <v>220</v>
      </c>
      <c r="C1968" s="58">
        <v>1</v>
      </c>
      <c r="D1968" s="58">
        <v>1</v>
      </c>
      <c r="E1968" s="58">
        <v>1</v>
      </c>
      <c r="F1968" s="58">
        <v>11</v>
      </c>
    </row>
    <row r="1969" spans="1:6" x14ac:dyDescent="0.25">
      <c r="A1969" s="58" t="s">
        <v>22</v>
      </c>
      <c r="B1969" s="58" t="s">
        <v>184</v>
      </c>
      <c r="C1969" s="58">
        <v>0</v>
      </c>
      <c r="D1969" s="58">
        <v>0</v>
      </c>
      <c r="E1969" s="58">
        <v>0</v>
      </c>
      <c r="F1969" s="58">
        <v>34</v>
      </c>
    </row>
    <row r="1970" spans="1:6" x14ac:dyDescent="0.25">
      <c r="A1970" s="58" t="s">
        <v>22</v>
      </c>
      <c r="B1970" s="58" t="s">
        <v>184</v>
      </c>
      <c r="C1970" s="58">
        <v>0</v>
      </c>
      <c r="D1970" s="58">
        <v>0</v>
      </c>
      <c r="E1970" s="58">
        <v>1</v>
      </c>
      <c r="F1970" s="58">
        <v>31</v>
      </c>
    </row>
    <row r="1971" spans="1:6" x14ac:dyDescent="0.25">
      <c r="A1971" s="58" t="s">
        <v>22</v>
      </c>
      <c r="B1971" s="58" t="s">
        <v>184</v>
      </c>
      <c r="C1971" s="58">
        <v>0</v>
      </c>
      <c r="D1971" s="58">
        <v>1</v>
      </c>
      <c r="E1971" s="58">
        <v>0</v>
      </c>
      <c r="F1971" s="58">
        <v>4</v>
      </c>
    </row>
    <row r="1972" spans="1:6" x14ac:dyDescent="0.25">
      <c r="A1972" s="58" t="s">
        <v>22</v>
      </c>
      <c r="B1972" s="58" t="s">
        <v>184</v>
      </c>
      <c r="C1972" s="58">
        <v>0</v>
      </c>
      <c r="D1972" s="58">
        <v>1</v>
      </c>
      <c r="E1972" s="58">
        <v>1</v>
      </c>
      <c r="F1972" s="58">
        <v>2</v>
      </c>
    </row>
    <row r="1973" spans="1:6" x14ac:dyDescent="0.25">
      <c r="A1973" s="58" t="s">
        <v>22</v>
      </c>
      <c r="B1973" s="58" t="s">
        <v>184</v>
      </c>
      <c r="C1973" s="58">
        <v>1</v>
      </c>
      <c r="D1973" s="58">
        <v>0</v>
      </c>
      <c r="E1973" s="58">
        <v>0</v>
      </c>
      <c r="F1973" s="58">
        <v>35</v>
      </c>
    </row>
    <row r="1974" spans="1:6" x14ac:dyDescent="0.25">
      <c r="A1974" s="58" t="s">
        <v>22</v>
      </c>
      <c r="B1974" s="58" t="s">
        <v>184</v>
      </c>
      <c r="C1974" s="58">
        <v>1</v>
      </c>
      <c r="D1974" s="58">
        <v>0</v>
      </c>
      <c r="E1974" s="58">
        <v>1</v>
      </c>
      <c r="F1974" s="58">
        <v>13</v>
      </c>
    </row>
    <row r="1975" spans="1:6" x14ac:dyDescent="0.25">
      <c r="A1975" s="58" t="s">
        <v>22</v>
      </c>
      <c r="B1975" s="58" t="s">
        <v>184</v>
      </c>
      <c r="C1975" s="58">
        <v>1</v>
      </c>
      <c r="D1975" s="58">
        <v>1</v>
      </c>
      <c r="E1975" s="58">
        <v>0</v>
      </c>
      <c r="F1975" s="58">
        <v>31</v>
      </c>
    </row>
    <row r="1976" spans="1:6" x14ac:dyDescent="0.25">
      <c r="A1976" s="58" t="s">
        <v>22</v>
      </c>
      <c r="B1976" s="58" t="s">
        <v>184</v>
      </c>
      <c r="C1976" s="58">
        <v>1</v>
      </c>
      <c r="D1976" s="58">
        <v>1</v>
      </c>
      <c r="E1976" s="58">
        <v>1</v>
      </c>
      <c r="F1976" s="58">
        <v>4</v>
      </c>
    </row>
    <row r="1977" spans="1:6" x14ac:dyDescent="0.25">
      <c r="A1977" s="58" t="s">
        <v>22</v>
      </c>
      <c r="B1977" s="58" t="s">
        <v>219</v>
      </c>
      <c r="C1977" s="58">
        <v>0</v>
      </c>
      <c r="D1977" s="58">
        <v>0</v>
      </c>
      <c r="E1977" s="58">
        <v>0</v>
      </c>
      <c r="F1977" s="58">
        <v>68</v>
      </c>
    </row>
    <row r="1978" spans="1:6" x14ac:dyDescent="0.25">
      <c r="A1978" s="58" t="s">
        <v>22</v>
      </c>
      <c r="B1978" s="58" t="s">
        <v>219</v>
      </c>
      <c r="C1978" s="58">
        <v>0</v>
      </c>
      <c r="D1978" s="58">
        <v>0</v>
      </c>
      <c r="E1978" s="58">
        <v>1</v>
      </c>
      <c r="F1978" s="58">
        <v>47</v>
      </c>
    </row>
    <row r="1979" spans="1:6" x14ac:dyDescent="0.25">
      <c r="A1979" s="58" t="s">
        <v>22</v>
      </c>
      <c r="B1979" s="58" t="s">
        <v>219</v>
      </c>
      <c r="C1979" s="58">
        <v>0</v>
      </c>
      <c r="D1979" s="58">
        <v>1</v>
      </c>
      <c r="E1979" s="58">
        <v>0</v>
      </c>
      <c r="F1979" s="58">
        <v>1</v>
      </c>
    </row>
    <row r="1980" spans="1:6" x14ac:dyDescent="0.25">
      <c r="A1980" s="58" t="s">
        <v>22</v>
      </c>
      <c r="B1980" s="58" t="s">
        <v>219</v>
      </c>
      <c r="C1980" s="58">
        <v>1</v>
      </c>
      <c r="D1980" s="58">
        <v>0</v>
      </c>
      <c r="E1980" s="58">
        <v>0</v>
      </c>
      <c r="F1980" s="58">
        <v>58</v>
      </c>
    </row>
    <row r="1981" spans="1:6" x14ac:dyDescent="0.25">
      <c r="A1981" s="58" t="s">
        <v>22</v>
      </c>
      <c r="B1981" s="58" t="s">
        <v>219</v>
      </c>
      <c r="C1981" s="58">
        <v>1</v>
      </c>
      <c r="D1981" s="58">
        <v>0</v>
      </c>
      <c r="E1981" s="58">
        <v>1</v>
      </c>
      <c r="F1981" s="58">
        <v>23</v>
      </c>
    </row>
    <row r="1982" spans="1:6" x14ac:dyDescent="0.25">
      <c r="A1982" s="58" t="s">
        <v>22</v>
      </c>
      <c r="B1982" s="58" t="s">
        <v>219</v>
      </c>
      <c r="C1982" s="58">
        <v>1</v>
      </c>
      <c r="D1982" s="58">
        <v>1</v>
      </c>
      <c r="E1982" s="58">
        <v>0</v>
      </c>
      <c r="F1982" s="58">
        <v>37</v>
      </c>
    </row>
    <row r="1983" spans="1:6" x14ac:dyDescent="0.25">
      <c r="A1983" s="58" t="s">
        <v>22</v>
      </c>
      <c r="B1983" s="58" t="s">
        <v>219</v>
      </c>
      <c r="C1983" s="58">
        <v>1</v>
      </c>
      <c r="D1983" s="58">
        <v>1</v>
      </c>
      <c r="E1983" s="58">
        <v>1</v>
      </c>
      <c r="F1983" s="58">
        <v>23</v>
      </c>
    </row>
    <row r="1984" spans="1:6" x14ac:dyDescent="0.25">
      <c r="A1984" s="58" t="s">
        <v>22</v>
      </c>
      <c r="B1984" s="58" t="s">
        <v>216</v>
      </c>
      <c r="C1984" s="58">
        <v>0</v>
      </c>
      <c r="D1984" s="58">
        <v>0</v>
      </c>
      <c r="E1984" s="58">
        <v>0</v>
      </c>
      <c r="F1984" s="58">
        <v>32</v>
      </c>
    </row>
    <row r="1985" spans="1:6" x14ac:dyDescent="0.25">
      <c r="A1985" s="58" t="s">
        <v>22</v>
      </c>
      <c r="B1985" s="58" t="s">
        <v>216</v>
      </c>
      <c r="C1985" s="58">
        <v>0</v>
      </c>
      <c r="D1985" s="58">
        <v>0</v>
      </c>
      <c r="E1985" s="58">
        <v>1</v>
      </c>
      <c r="F1985" s="58">
        <v>15</v>
      </c>
    </row>
    <row r="1986" spans="1:6" x14ac:dyDescent="0.25">
      <c r="A1986" s="58" t="s">
        <v>22</v>
      </c>
      <c r="B1986" s="58" t="s">
        <v>216</v>
      </c>
      <c r="C1986" s="58">
        <v>0</v>
      </c>
      <c r="D1986" s="58">
        <v>1</v>
      </c>
      <c r="E1986" s="58">
        <v>0</v>
      </c>
      <c r="F1986" s="58">
        <v>3</v>
      </c>
    </row>
    <row r="1987" spans="1:6" x14ac:dyDescent="0.25">
      <c r="A1987" s="58" t="s">
        <v>22</v>
      </c>
      <c r="B1987" s="58" t="s">
        <v>216</v>
      </c>
      <c r="C1987" s="58">
        <v>0</v>
      </c>
      <c r="D1987" s="58">
        <v>1</v>
      </c>
      <c r="E1987" s="58">
        <v>1</v>
      </c>
      <c r="F1987" s="58">
        <v>1</v>
      </c>
    </row>
    <row r="1988" spans="1:6" x14ac:dyDescent="0.25">
      <c r="A1988" s="58" t="s">
        <v>22</v>
      </c>
      <c r="B1988" s="58" t="s">
        <v>216</v>
      </c>
      <c r="C1988" s="58">
        <v>1</v>
      </c>
      <c r="D1988" s="58">
        <v>0</v>
      </c>
      <c r="E1988" s="58">
        <v>0</v>
      </c>
      <c r="F1988" s="58">
        <v>21</v>
      </c>
    </row>
    <row r="1989" spans="1:6" x14ac:dyDescent="0.25">
      <c r="A1989" s="58" t="s">
        <v>22</v>
      </c>
      <c r="B1989" s="58" t="s">
        <v>216</v>
      </c>
      <c r="C1989" s="58">
        <v>1</v>
      </c>
      <c r="D1989" s="58">
        <v>0</v>
      </c>
      <c r="E1989" s="58">
        <v>1</v>
      </c>
      <c r="F1989" s="58">
        <v>15</v>
      </c>
    </row>
    <row r="1990" spans="1:6" x14ac:dyDescent="0.25">
      <c r="A1990" s="58" t="s">
        <v>22</v>
      </c>
      <c r="B1990" s="58" t="s">
        <v>216</v>
      </c>
      <c r="C1990" s="58">
        <v>1</v>
      </c>
      <c r="D1990" s="58">
        <v>1</v>
      </c>
      <c r="E1990" s="58">
        <v>0</v>
      </c>
      <c r="F1990" s="58">
        <v>32</v>
      </c>
    </row>
    <row r="1991" spans="1:6" x14ac:dyDescent="0.25">
      <c r="A1991" s="58" t="s">
        <v>22</v>
      </c>
      <c r="B1991" s="58" t="s">
        <v>216</v>
      </c>
      <c r="C1991" s="58">
        <v>1</v>
      </c>
      <c r="D1991" s="58">
        <v>1</v>
      </c>
      <c r="E1991" s="58">
        <v>1</v>
      </c>
      <c r="F1991" s="58">
        <v>10</v>
      </c>
    </row>
    <row r="1992" spans="1:6" x14ac:dyDescent="0.25">
      <c r="A1992" s="58" t="s">
        <v>22</v>
      </c>
      <c r="B1992" s="58" t="s">
        <v>207</v>
      </c>
      <c r="C1992" s="58">
        <v>0</v>
      </c>
      <c r="D1992" s="58">
        <v>0</v>
      </c>
      <c r="E1992" s="58">
        <v>0</v>
      </c>
      <c r="F1992" s="58">
        <v>29</v>
      </c>
    </row>
    <row r="1993" spans="1:6" x14ac:dyDescent="0.25">
      <c r="A1993" s="58" t="s">
        <v>22</v>
      </c>
      <c r="B1993" s="58" t="s">
        <v>207</v>
      </c>
      <c r="C1993" s="58">
        <v>0</v>
      </c>
      <c r="D1993" s="58">
        <v>0</v>
      </c>
      <c r="E1993" s="58">
        <v>1</v>
      </c>
      <c r="F1993" s="58">
        <v>29</v>
      </c>
    </row>
    <row r="1994" spans="1:6" x14ac:dyDescent="0.25">
      <c r="A1994" s="58" t="s">
        <v>22</v>
      </c>
      <c r="B1994" s="58" t="s">
        <v>207</v>
      </c>
      <c r="C1994" s="58">
        <v>0</v>
      </c>
      <c r="D1994" s="58">
        <v>1</v>
      </c>
      <c r="E1994" s="58">
        <v>0</v>
      </c>
      <c r="F1994" s="58">
        <v>6</v>
      </c>
    </row>
    <row r="1995" spans="1:6" x14ac:dyDescent="0.25">
      <c r="A1995" s="58" t="s">
        <v>22</v>
      </c>
      <c r="B1995" s="58" t="s">
        <v>207</v>
      </c>
      <c r="C1995" s="58">
        <v>1</v>
      </c>
      <c r="D1995" s="58">
        <v>0</v>
      </c>
      <c r="E1995" s="58">
        <v>0</v>
      </c>
      <c r="F1995" s="58">
        <v>37</v>
      </c>
    </row>
    <row r="1996" spans="1:6" x14ac:dyDescent="0.25">
      <c r="A1996" s="58" t="s">
        <v>22</v>
      </c>
      <c r="B1996" s="58" t="s">
        <v>207</v>
      </c>
      <c r="C1996" s="58">
        <v>1</v>
      </c>
      <c r="D1996" s="58">
        <v>0</v>
      </c>
      <c r="E1996" s="58">
        <v>1</v>
      </c>
      <c r="F1996" s="58">
        <v>33</v>
      </c>
    </row>
    <row r="1997" spans="1:6" x14ac:dyDescent="0.25">
      <c r="A1997" s="58" t="s">
        <v>22</v>
      </c>
      <c r="B1997" s="58" t="s">
        <v>207</v>
      </c>
      <c r="C1997" s="58">
        <v>1</v>
      </c>
      <c r="D1997" s="58">
        <v>1</v>
      </c>
      <c r="E1997" s="58">
        <v>0</v>
      </c>
      <c r="F1997" s="58">
        <v>33</v>
      </c>
    </row>
    <row r="1998" spans="1:6" x14ac:dyDescent="0.25">
      <c r="A1998" s="58" t="s">
        <v>22</v>
      </c>
      <c r="B1998" s="58" t="s">
        <v>207</v>
      </c>
      <c r="C1998" s="58">
        <v>1</v>
      </c>
      <c r="D1998" s="58">
        <v>1</v>
      </c>
      <c r="E1998" s="58">
        <v>1</v>
      </c>
      <c r="F1998" s="58">
        <v>10</v>
      </c>
    </row>
    <row r="1999" spans="1:6" x14ac:dyDescent="0.25">
      <c r="A1999" s="58" t="s">
        <v>22</v>
      </c>
      <c r="B1999" s="58" t="s">
        <v>303</v>
      </c>
      <c r="C1999" s="58">
        <v>0</v>
      </c>
      <c r="D1999" s="58">
        <v>0</v>
      </c>
      <c r="E1999" s="58">
        <v>0</v>
      </c>
      <c r="F1999" s="58">
        <v>31</v>
      </c>
    </row>
    <row r="2000" spans="1:6" x14ac:dyDescent="0.25">
      <c r="A2000" s="58" t="s">
        <v>22</v>
      </c>
      <c r="B2000" s="58" t="s">
        <v>303</v>
      </c>
      <c r="C2000" s="58">
        <v>0</v>
      </c>
      <c r="D2000" s="58">
        <v>0</v>
      </c>
      <c r="E2000" s="58">
        <v>1</v>
      </c>
      <c r="F2000" s="58">
        <v>22</v>
      </c>
    </row>
    <row r="2001" spans="1:6" x14ac:dyDescent="0.25">
      <c r="A2001" s="58" t="s">
        <v>22</v>
      </c>
      <c r="B2001" s="58" t="s">
        <v>303</v>
      </c>
      <c r="C2001" s="58">
        <v>0</v>
      </c>
      <c r="D2001" s="58">
        <v>1</v>
      </c>
      <c r="E2001" s="58">
        <v>0</v>
      </c>
      <c r="F2001" s="58">
        <v>9</v>
      </c>
    </row>
    <row r="2002" spans="1:6" x14ac:dyDescent="0.25">
      <c r="A2002" s="58" t="s">
        <v>22</v>
      </c>
      <c r="B2002" s="58" t="s">
        <v>303</v>
      </c>
      <c r="C2002" s="58">
        <v>0</v>
      </c>
      <c r="D2002" s="58">
        <v>1</v>
      </c>
      <c r="E2002" s="58">
        <v>1</v>
      </c>
      <c r="F2002" s="58">
        <v>2</v>
      </c>
    </row>
    <row r="2003" spans="1:6" x14ac:dyDescent="0.25">
      <c r="A2003" s="58" t="s">
        <v>22</v>
      </c>
      <c r="B2003" s="58" t="s">
        <v>303</v>
      </c>
      <c r="C2003" s="58">
        <v>1</v>
      </c>
      <c r="D2003" s="58">
        <v>0</v>
      </c>
      <c r="E2003" s="58">
        <v>0</v>
      </c>
      <c r="F2003" s="58">
        <v>26</v>
      </c>
    </row>
    <row r="2004" spans="1:6" x14ac:dyDescent="0.25">
      <c r="A2004" s="58" t="s">
        <v>22</v>
      </c>
      <c r="B2004" s="58" t="s">
        <v>303</v>
      </c>
      <c r="C2004" s="58">
        <v>1</v>
      </c>
      <c r="D2004" s="58">
        <v>0</v>
      </c>
      <c r="E2004" s="58">
        <v>1</v>
      </c>
      <c r="F2004" s="58">
        <v>12</v>
      </c>
    </row>
    <row r="2005" spans="1:6" x14ac:dyDescent="0.25">
      <c r="A2005" s="58" t="s">
        <v>22</v>
      </c>
      <c r="B2005" s="58" t="s">
        <v>303</v>
      </c>
      <c r="C2005" s="58">
        <v>1</v>
      </c>
      <c r="D2005" s="58">
        <v>1</v>
      </c>
      <c r="E2005" s="58">
        <v>0</v>
      </c>
      <c r="F2005" s="58">
        <v>60</v>
      </c>
    </row>
    <row r="2006" spans="1:6" x14ac:dyDescent="0.25">
      <c r="A2006" s="58" t="s">
        <v>22</v>
      </c>
      <c r="B2006" s="58" t="s">
        <v>303</v>
      </c>
      <c r="C2006" s="58">
        <v>1</v>
      </c>
      <c r="D2006" s="58">
        <v>1</v>
      </c>
      <c r="E2006" s="58">
        <v>1</v>
      </c>
      <c r="F2006" s="58">
        <v>12</v>
      </c>
    </row>
    <row r="2007" spans="1:6" x14ac:dyDescent="0.25">
      <c r="A2007" s="58" t="s">
        <v>22</v>
      </c>
      <c r="B2007" s="58" t="s">
        <v>304</v>
      </c>
      <c r="C2007" s="58">
        <v>0</v>
      </c>
      <c r="D2007" s="58">
        <v>0</v>
      </c>
      <c r="E2007" s="58">
        <v>0</v>
      </c>
      <c r="F2007" s="58">
        <v>37</v>
      </c>
    </row>
    <row r="2008" spans="1:6" x14ac:dyDescent="0.25">
      <c r="A2008" s="58" t="s">
        <v>22</v>
      </c>
      <c r="B2008" s="58" t="s">
        <v>304</v>
      </c>
      <c r="C2008" s="58">
        <v>0</v>
      </c>
      <c r="D2008" s="58">
        <v>0</v>
      </c>
      <c r="E2008" s="58">
        <v>1</v>
      </c>
      <c r="F2008" s="58">
        <v>29</v>
      </c>
    </row>
    <row r="2009" spans="1:6" x14ac:dyDescent="0.25">
      <c r="A2009" s="58" t="s">
        <v>22</v>
      </c>
      <c r="B2009" s="58" t="s">
        <v>304</v>
      </c>
      <c r="C2009" s="58">
        <v>0</v>
      </c>
      <c r="D2009" s="58">
        <v>1</v>
      </c>
      <c r="E2009" s="58">
        <v>0</v>
      </c>
      <c r="F2009" s="58">
        <v>3</v>
      </c>
    </row>
    <row r="2010" spans="1:6" x14ac:dyDescent="0.25">
      <c r="A2010" s="58" t="s">
        <v>22</v>
      </c>
      <c r="B2010" s="58" t="s">
        <v>304</v>
      </c>
      <c r="C2010" s="58">
        <v>1</v>
      </c>
      <c r="D2010" s="58">
        <v>0</v>
      </c>
      <c r="E2010" s="58">
        <v>0</v>
      </c>
      <c r="F2010" s="58">
        <v>30</v>
      </c>
    </row>
    <row r="2011" spans="1:6" x14ac:dyDescent="0.25">
      <c r="A2011" s="58" t="s">
        <v>22</v>
      </c>
      <c r="B2011" s="58" t="s">
        <v>304</v>
      </c>
      <c r="C2011" s="58">
        <v>1</v>
      </c>
      <c r="D2011" s="58">
        <v>0</v>
      </c>
      <c r="E2011" s="58">
        <v>1</v>
      </c>
      <c r="F2011" s="58">
        <v>15</v>
      </c>
    </row>
    <row r="2012" spans="1:6" x14ac:dyDescent="0.25">
      <c r="A2012" s="58" t="s">
        <v>22</v>
      </c>
      <c r="B2012" s="58" t="s">
        <v>304</v>
      </c>
      <c r="C2012" s="58">
        <v>1</v>
      </c>
      <c r="D2012" s="58">
        <v>1</v>
      </c>
      <c r="E2012" s="58">
        <v>0</v>
      </c>
      <c r="F2012" s="58">
        <v>61</v>
      </c>
    </row>
    <row r="2013" spans="1:6" x14ac:dyDescent="0.25">
      <c r="A2013" s="58" t="s">
        <v>22</v>
      </c>
      <c r="B2013" s="58" t="s">
        <v>304</v>
      </c>
      <c r="C2013" s="58">
        <v>1</v>
      </c>
      <c r="D2013" s="58">
        <v>1</v>
      </c>
      <c r="E2013" s="58">
        <v>1</v>
      </c>
      <c r="F2013" s="58">
        <v>18</v>
      </c>
    </row>
    <row r="2014" spans="1:6" x14ac:dyDescent="0.25">
      <c r="A2014" s="58" t="s">
        <v>8</v>
      </c>
      <c r="B2014" s="58" t="s">
        <v>300</v>
      </c>
      <c r="C2014" s="58">
        <v>0</v>
      </c>
      <c r="D2014" s="58">
        <v>0</v>
      </c>
      <c r="E2014" s="58">
        <v>0</v>
      </c>
      <c r="F2014" s="58">
        <v>144</v>
      </c>
    </row>
    <row r="2015" spans="1:6" x14ac:dyDescent="0.25">
      <c r="A2015" s="58" t="s">
        <v>8</v>
      </c>
      <c r="B2015" s="58" t="s">
        <v>300</v>
      </c>
      <c r="C2015" s="58">
        <v>0</v>
      </c>
      <c r="D2015" s="58">
        <v>0</v>
      </c>
      <c r="E2015" s="58">
        <v>1</v>
      </c>
      <c r="F2015" s="58">
        <v>234</v>
      </c>
    </row>
    <row r="2016" spans="1:6" x14ac:dyDescent="0.25">
      <c r="A2016" s="58" t="s">
        <v>8</v>
      </c>
      <c r="B2016" s="58" t="s">
        <v>300</v>
      </c>
      <c r="C2016" s="58">
        <v>0</v>
      </c>
      <c r="D2016" s="58">
        <v>1</v>
      </c>
      <c r="E2016" s="58">
        <v>0</v>
      </c>
      <c r="F2016" s="58">
        <v>175</v>
      </c>
    </row>
    <row r="2017" spans="1:6" x14ac:dyDescent="0.25">
      <c r="A2017" s="58" t="s">
        <v>8</v>
      </c>
      <c r="B2017" s="58" t="s">
        <v>300</v>
      </c>
      <c r="C2017" s="58">
        <v>0</v>
      </c>
      <c r="D2017" s="58">
        <v>1</v>
      </c>
      <c r="E2017" s="58">
        <v>1</v>
      </c>
      <c r="F2017" s="58">
        <v>315</v>
      </c>
    </row>
    <row r="2018" spans="1:6" x14ac:dyDescent="0.25">
      <c r="A2018" s="58" t="s">
        <v>8</v>
      </c>
      <c r="B2018" s="58" t="s">
        <v>300</v>
      </c>
      <c r="C2018" s="58">
        <v>1</v>
      </c>
      <c r="D2018" s="58">
        <v>0</v>
      </c>
      <c r="E2018" s="58">
        <v>0</v>
      </c>
      <c r="F2018" s="58">
        <v>2</v>
      </c>
    </row>
    <row r="2019" spans="1:6" x14ac:dyDescent="0.25">
      <c r="A2019" s="58" t="s">
        <v>8</v>
      </c>
      <c r="B2019" s="58" t="s">
        <v>300</v>
      </c>
      <c r="C2019" s="58">
        <v>1</v>
      </c>
      <c r="D2019" s="58">
        <v>1</v>
      </c>
      <c r="E2019" s="58">
        <v>0</v>
      </c>
      <c r="F2019" s="58">
        <v>2</v>
      </c>
    </row>
    <row r="2020" spans="1:6" x14ac:dyDescent="0.25">
      <c r="A2020" s="58" t="s">
        <v>8</v>
      </c>
      <c r="B2020" s="58" t="s">
        <v>300</v>
      </c>
      <c r="C2020" s="58">
        <v>1</v>
      </c>
      <c r="D2020" s="58">
        <v>1</v>
      </c>
      <c r="E2020" s="58">
        <v>1</v>
      </c>
      <c r="F2020" s="58">
        <v>4</v>
      </c>
    </row>
    <row r="2021" spans="1:6" x14ac:dyDescent="0.25">
      <c r="A2021" s="58" t="s">
        <v>8</v>
      </c>
      <c r="B2021" s="58" t="s">
        <v>214</v>
      </c>
      <c r="C2021" s="58">
        <v>0</v>
      </c>
      <c r="D2021" s="58">
        <v>0</v>
      </c>
      <c r="E2021" s="58">
        <v>0</v>
      </c>
      <c r="F2021" s="58">
        <v>107</v>
      </c>
    </row>
    <row r="2022" spans="1:6" x14ac:dyDescent="0.25">
      <c r="A2022" s="58" t="s">
        <v>8</v>
      </c>
      <c r="B2022" s="58" t="s">
        <v>214</v>
      </c>
      <c r="C2022" s="58">
        <v>0</v>
      </c>
      <c r="D2022" s="58">
        <v>0</v>
      </c>
      <c r="E2022" s="58">
        <v>1</v>
      </c>
      <c r="F2022" s="58">
        <v>146</v>
      </c>
    </row>
    <row r="2023" spans="1:6" x14ac:dyDescent="0.25">
      <c r="A2023" s="58" t="s">
        <v>8</v>
      </c>
      <c r="B2023" s="58" t="s">
        <v>214</v>
      </c>
      <c r="C2023" s="58">
        <v>0</v>
      </c>
      <c r="D2023" s="58">
        <v>1</v>
      </c>
      <c r="E2023" s="58">
        <v>0</v>
      </c>
      <c r="F2023" s="58">
        <v>54</v>
      </c>
    </row>
    <row r="2024" spans="1:6" x14ac:dyDescent="0.25">
      <c r="A2024" s="58" t="s">
        <v>8</v>
      </c>
      <c r="B2024" s="58" t="s">
        <v>214</v>
      </c>
      <c r="C2024" s="58">
        <v>0</v>
      </c>
      <c r="D2024" s="58">
        <v>1</v>
      </c>
      <c r="E2024" s="58">
        <v>1</v>
      </c>
      <c r="F2024" s="58">
        <v>261</v>
      </c>
    </row>
    <row r="2025" spans="1:6" x14ac:dyDescent="0.25">
      <c r="A2025" s="58" t="s">
        <v>8</v>
      </c>
      <c r="B2025" s="58" t="s">
        <v>214</v>
      </c>
      <c r="C2025" s="58">
        <v>1</v>
      </c>
      <c r="D2025" s="58">
        <v>0</v>
      </c>
      <c r="E2025" s="58">
        <v>0</v>
      </c>
      <c r="F2025" s="58">
        <v>1</v>
      </c>
    </row>
    <row r="2026" spans="1:6" x14ac:dyDescent="0.25">
      <c r="A2026" s="58" t="s">
        <v>8</v>
      </c>
      <c r="B2026" s="58" t="s">
        <v>214</v>
      </c>
      <c r="C2026" s="58">
        <v>1</v>
      </c>
      <c r="D2026" s="58">
        <v>0</v>
      </c>
      <c r="E2026" s="58">
        <v>1</v>
      </c>
      <c r="F2026" s="58">
        <v>1</v>
      </c>
    </row>
    <row r="2027" spans="1:6" x14ac:dyDescent="0.25">
      <c r="A2027" s="58" t="s">
        <v>8</v>
      </c>
      <c r="B2027" s="58" t="s">
        <v>214</v>
      </c>
      <c r="C2027" s="58">
        <v>1</v>
      </c>
      <c r="D2027" s="58">
        <v>1</v>
      </c>
      <c r="E2027" s="58">
        <v>0</v>
      </c>
      <c r="F2027" s="58">
        <v>2</v>
      </c>
    </row>
    <row r="2028" spans="1:6" x14ac:dyDescent="0.25">
      <c r="A2028" s="58" t="s">
        <v>8</v>
      </c>
      <c r="B2028" s="58" t="s">
        <v>214</v>
      </c>
      <c r="C2028" s="58">
        <v>1</v>
      </c>
      <c r="D2028" s="58">
        <v>1</v>
      </c>
      <c r="E2028" s="58">
        <v>1</v>
      </c>
      <c r="F2028" s="58">
        <v>2</v>
      </c>
    </row>
    <row r="2029" spans="1:6" x14ac:dyDescent="0.25">
      <c r="A2029" s="58" t="s">
        <v>8</v>
      </c>
      <c r="B2029" s="58" t="s">
        <v>213</v>
      </c>
      <c r="C2029" s="58">
        <v>0</v>
      </c>
      <c r="D2029" s="58">
        <v>0</v>
      </c>
      <c r="E2029" s="58">
        <v>0</v>
      </c>
      <c r="F2029" s="58">
        <v>245</v>
      </c>
    </row>
    <row r="2030" spans="1:6" x14ac:dyDescent="0.25">
      <c r="A2030" s="58" t="s">
        <v>8</v>
      </c>
      <c r="B2030" s="58" t="s">
        <v>213</v>
      </c>
      <c r="C2030" s="58">
        <v>0</v>
      </c>
      <c r="D2030" s="58">
        <v>0</v>
      </c>
      <c r="E2030" s="58">
        <v>1</v>
      </c>
      <c r="F2030" s="58">
        <v>278</v>
      </c>
    </row>
    <row r="2031" spans="1:6" x14ac:dyDescent="0.25">
      <c r="A2031" s="58" t="s">
        <v>8</v>
      </c>
      <c r="B2031" s="58" t="s">
        <v>213</v>
      </c>
      <c r="C2031" s="58">
        <v>0</v>
      </c>
      <c r="D2031" s="58">
        <v>1</v>
      </c>
      <c r="E2031" s="58">
        <v>0</v>
      </c>
      <c r="F2031" s="58">
        <v>112</v>
      </c>
    </row>
    <row r="2032" spans="1:6" x14ac:dyDescent="0.25">
      <c r="A2032" s="58" t="s">
        <v>8</v>
      </c>
      <c r="B2032" s="58" t="s">
        <v>213</v>
      </c>
      <c r="C2032" s="58">
        <v>0</v>
      </c>
      <c r="D2032" s="58">
        <v>1</v>
      </c>
      <c r="E2032" s="58">
        <v>1</v>
      </c>
      <c r="F2032" s="58">
        <v>339</v>
      </c>
    </row>
    <row r="2033" spans="1:6" x14ac:dyDescent="0.25">
      <c r="A2033" s="58" t="s">
        <v>8</v>
      </c>
      <c r="B2033" s="58" t="s">
        <v>213</v>
      </c>
      <c r="C2033" s="58">
        <v>1</v>
      </c>
      <c r="D2033" s="58">
        <v>0</v>
      </c>
      <c r="E2033" s="58">
        <v>0</v>
      </c>
      <c r="F2033" s="58">
        <v>3</v>
      </c>
    </row>
    <row r="2034" spans="1:6" x14ac:dyDescent="0.25">
      <c r="A2034" s="58" t="s">
        <v>8</v>
      </c>
      <c r="B2034" s="58" t="s">
        <v>213</v>
      </c>
      <c r="C2034" s="58">
        <v>1</v>
      </c>
      <c r="D2034" s="58">
        <v>0</v>
      </c>
      <c r="E2034" s="58">
        <v>1</v>
      </c>
      <c r="F2034" s="58">
        <v>1</v>
      </c>
    </row>
    <row r="2035" spans="1:6" x14ac:dyDescent="0.25">
      <c r="A2035" s="58" t="s">
        <v>8</v>
      </c>
      <c r="B2035" s="58" t="s">
        <v>213</v>
      </c>
      <c r="C2035" s="58">
        <v>1</v>
      </c>
      <c r="D2035" s="58">
        <v>1</v>
      </c>
      <c r="E2035" s="58">
        <v>0</v>
      </c>
      <c r="F2035" s="58">
        <v>9</v>
      </c>
    </row>
    <row r="2036" spans="1:6" x14ac:dyDescent="0.25">
      <c r="A2036" s="58" t="s">
        <v>8</v>
      </c>
      <c r="B2036" s="58" t="s">
        <v>213</v>
      </c>
      <c r="C2036" s="58">
        <v>1</v>
      </c>
      <c r="D2036" s="58">
        <v>1</v>
      </c>
      <c r="E2036" s="58">
        <v>1</v>
      </c>
      <c r="F2036" s="58">
        <v>12</v>
      </c>
    </row>
    <row r="2037" spans="1:6" x14ac:dyDescent="0.25">
      <c r="A2037" s="58" t="s">
        <v>8</v>
      </c>
      <c r="B2037" s="58" t="s">
        <v>245</v>
      </c>
      <c r="C2037" s="58">
        <v>0</v>
      </c>
      <c r="D2037" s="58">
        <v>0</v>
      </c>
      <c r="E2037" s="58">
        <v>0</v>
      </c>
      <c r="F2037" s="58">
        <v>159</v>
      </c>
    </row>
    <row r="2038" spans="1:6" x14ac:dyDescent="0.25">
      <c r="A2038" s="58" t="s">
        <v>8</v>
      </c>
      <c r="B2038" s="58" t="s">
        <v>245</v>
      </c>
      <c r="C2038" s="58">
        <v>0</v>
      </c>
      <c r="D2038" s="58">
        <v>0</v>
      </c>
      <c r="E2038" s="58">
        <v>1</v>
      </c>
      <c r="F2038" s="58">
        <v>186</v>
      </c>
    </row>
    <row r="2039" spans="1:6" x14ac:dyDescent="0.25">
      <c r="A2039" s="58" t="s">
        <v>8</v>
      </c>
      <c r="B2039" s="58" t="s">
        <v>245</v>
      </c>
      <c r="C2039" s="58">
        <v>0</v>
      </c>
      <c r="D2039" s="58">
        <v>1</v>
      </c>
      <c r="E2039" s="58">
        <v>0</v>
      </c>
      <c r="F2039" s="58">
        <v>158</v>
      </c>
    </row>
    <row r="2040" spans="1:6" x14ac:dyDescent="0.25">
      <c r="A2040" s="58" t="s">
        <v>8</v>
      </c>
      <c r="B2040" s="58" t="s">
        <v>245</v>
      </c>
      <c r="C2040" s="58">
        <v>0</v>
      </c>
      <c r="D2040" s="58">
        <v>1</v>
      </c>
      <c r="E2040" s="58">
        <v>1</v>
      </c>
      <c r="F2040" s="58">
        <v>197</v>
      </c>
    </row>
    <row r="2041" spans="1:6" x14ac:dyDescent="0.25">
      <c r="A2041" s="58" t="s">
        <v>8</v>
      </c>
      <c r="B2041" s="58" t="s">
        <v>245</v>
      </c>
      <c r="C2041" s="58">
        <v>1</v>
      </c>
      <c r="D2041" s="58">
        <v>0</v>
      </c>
      <c r="E2041" s="58">
        <v>0</v>
      </c>
      <c r="F2041" s="58">
        <v>3</v>
      </c>
    </row>
    <row r="2042" spans="1:6" x14ac:dyDescent="0.25">
      <c r="A2042" s="58" t="s">
        <v>8</v>
      </c>
      <c r="B2042" s="58" t="s">
        <v>245</v>
      </c>
      <c r="C2042" s="58">
        <v>1</v>
      </c>
      <c r="D2042" s="58">
        <v>0</v>
      </c>
      <c r="E2042" s="58">
        <v>1</v>
      </c>
      <c r="F2042" s="58">
        <v>2</v>
      </c>
    </row>
    <row r="2043" spans="1:6" x14ac:dyDescent="0.25">
      <c r="A2043" s="58" t="s">
        <v>8</v>
      </c>
      <c r="B2043" s="58" t="s">
        <v>245</v>
      </c>
      <c r="C2043" s="58">
        <v>1</v>
      </c>
      <c r="D2043" s="58">
        <v>1</v>
      </c>
      <c r="E2043" s="58">
        <v>0</v>
      </c>
      <c r="F2043" s="58">
        <v>3</v>
      </c>
    </row>
    <row r="2044" spans="1:6" x14ac:dyDescent="0.25">
      <c r="A2044" s="58" t="s">
        <v>8</v>
      </c>
      <c r="B2044" s="58" t="s">
        <v>185</v>
      </c>
      <c r="C2044" s="58">
        <v>0</v>
      </c>
      <c r="D2044" s="58">
        <v>0</v>
      </c>
      <c r="E2044" s="58">
        <v>0</v>
      </c>
      <c r="F2044" s="58">
        <v>460</v>
      </c>
    </row>
    <row r="2045" spans="1:6" x14ac:dyDescent="0.25">
      <c r="A2045" s="58" t="s">
        <v>8</v>
      </c>
      <c r="B2045" s="58" t="s">
        <v>185</v>
      </c>
      <c r="C2045" s="58">
        <v>0</v>
      </c>
      <c r="D2045" s="58">
        <v>0</v>
      </c>
      <c r="E2045" s="58">
        <v>1</v>
      </c>
      <c r="F2045" s="58">
        <v>585</v>
      </c>
    </row>
    <row r="2046" spans="1:6" x14ac:dyDescent="0.25">
      <c r="A2046" s="58" t="s">
        <v>8</v>
      </c>
      <c r="B2046" s="58" t="s">
        <v>185</v>
      </c>
      <c r="C2046" s="58">
        <v>0</v>
      </c>
      <c r="D2046" s="58">
        <v>1</v>
      </c>
      <c r="E2046" s="58">
        <v>0</v>
      </c>
      <c r="F2046" s="58">
        <v>373</v>
      </c>
    </row>
    <row r="2047" spans="1:6" x14ac:dyDescent="0.25">
      <c r="A2047" s="58" t="s">
        <v>8</v>
      </c>
      <c r="B2047" s="58" t="s">
        <v>185</v>
      </c>
      <c r="C2047" s="58">
        <v>0</v>
      </c>
      <c r="D2047" s="58">
        <v>1</v>
      </c>
      <c r="E2047" s="58">
        <v>1</v>
      </c>
      <c r="F2047" s="58">
        <v>724</v>
      </c>
    </row>
    <row r="2048" spans="1:6" x14ac:dyDescent="0.25">
      <c r="A2048" s="58" t="s">
        <v>8</v>
      </c>
      <c r="B2048" s="58" t="s">
        <v>185</v>
      </c>
      <c r="C2048" s="58">
        <v>1</v>
      </c>
      <c r="D2048" s="58">
        <v>0</v>
      </c>
      <c r="E2048" s="58">
        <v>0</v>
      </c>
      <c r="F2048" s="58">
        <v>4</v>
      </c>
    </row>
    <row r="2049" spans="1:6" x14ac:dyDescent="0.25">
      <c r="A2049" s="58" t="s">
        <v>8</v>
      </c>
      <c r="B2049" s="58" t="s">
        <v>185</v>
      </c>
      <c r="C2049" s="58">
        <v>1</v>
      </c>
      <c r="D2049" s="58">
        <v>0</v>
      </c>
      <c r="E2049" s="58">
        <v>1</v>
      </c>
      <c r="F2049" s="58">
        <v>5</v>
      </c>
    </row>
    <row r="2050" spans="1:6" x14ac:dyDescent="0.25">
      <c r="A2050" s="58" t="s">
        <v>8</v>
      </c>
      <c r="B2050" s="58" t="s">
        <v>185</v>
      </c>
      <c r="C2050" s="58">
        <v>1</v>
      </c>
      <c r="D2050" s="58">
        <v>1</v>
      </c>
      <c r="E2050" s="58">
        <v>0</v>
      </c>
      <c r="F2050" s="58">
        <v>7</v>
      </c>
    </row>
    <row r="2051" spans="1:6" x14ac:dyDescent="0.25">
      <c r="A2051" s="58" t="s">
        <v>8</v>
      </c>
      <c r="B2051" s="58" t="s">
        <v>185</v>
      </c>
      <c r="C2051" s="58">
        <v>1</v>
      </c>
      <c r="D2051" s="58">
        <v>1</v>
      </c>
      <c r="E2051" s="58">
        <v>1</v>
      </c>
      <c r="F2051" s="58">
        <v>11</v>
      </c>
    </row>
    <row r="2052" spans="1:6" x14ac:dyDescent="0.25">
      <c r="A2052" s="58" t="s">
        <v>8</v>
      </c>
      <c r="B2052" s="58" t="s">
        <v>173</v>
      </c>
      <c r="C2052" s="58">
        <v>0</v>
      </c>
      <c r="D2052" s="58">
        <v>0</v>
      </c>
      <c r="E2052" s="58">
        <v>0</v>
      </c>
      <c r="F2052" s="58">
        <v>325</v>
      </c>
    </row>
    <row r="2053" spans="1:6" x14ac:dyDescent="0.25">
      <c r="A2053" s="58" t="s">
        <v>8</v>
      </c>
      <c r="B2053" s="58" t="s">
        <v>173</v>
      </c>
      <c r="C2053" s="58">
        <v>0</v>
      </c>
      <c r="D2053" s="58">
        <v>0</v>
      </c>
      <c r="E2053" s="58">
        <v>1</v>
      </c>
      <c r="F2053" s="58">
        <v>350</v>
      </c>
    </row>
    <row r="2054" spans="1:6" x14ac:dyDescent="0.25">
      <c r="A2054" s="58" t="s">
        <v>8</v>
      </c>
      <c r="B2054" s="58" t="s">
        <v>173</v>
      </c>
      <c r="C2054" s="58">
        <v>0</v>
      </c>
      <c r="D2054" s="58">
        <v>1</v>
      </c>
      <c r="E2054" s="58">
        <v>0</v>
      </c>
      <c r="F2054" s="58">
        <v>241</v>
      </c>
    </row>
    <row r="2055" spans="1:6" x14ac:dyDescent="0.25">
      <c r="A2055" s="58" t="s">
        <v>8</v>
      </c>
      <c r="B2055" s="58" t="s">
        <v>173</v>
      </c>
      <c r="C2055" s="58">
        <v>0</v>
      </c>
      <c r="D2055" s="58">
        <v>1</v>
      </c>
      <c r="E2055" s="58">
        <v>1</v>
      </c>
      <c r="F2055" s="58">
        <v>546</v>
      </c>
    </row>
    <row r="2056" spans="1:6" x14ac:dyDescent="0.25">
      <c r="A2056" s="58" t="s">
        <v>8</v>
      </c>
      <c r="B2056" s="58" t="s">
        <v>173</v>
      </c>
      <c r="C2056" s="58">
        <v>1</v>
      </c>
      <c r="D2056" s="58">
        <v>0</v>
      </c>
      <c r="E2056" s="58">
        <v>0</v>
      </c>
      <c r="F2056" s="58">
        <v>7</v>
      </c>
    </row>
    <row r="2057" spans="1:6" x14ac:dyDescent="0.25">
      <c r="A2057" s="58" t="s">
        <v>8</v>
      </c>
      <c r="B2057" s="58" t="s">
        <v>173</v>
      </c>
      <c r="C2057" s="58">
        <v>1</v>
      </c>
      <c r="D2057" s="58">
        <v>0</v>
      </c>
      <c r="E2057" s="58">
        <v>1</v>
      </c>
      <c r="F2057" s="58">
        <v>3</v>
      </c>
    </row>
    <row r="2058" spans="1:6" x14ac:dyDescent="0.25">
      <c r="A2058" s="58" t="s">
        <v>8</v>
      </c>
      <c r="B2058" s="58" t="s">
        <v>173</v>
      </c>
      <c r="C2058" s="58">
        <v>1</v>
      </c>
      <c r="D2058" s="58">
        <v>1</v>
      </c>
      <c r="E2058" s="58">
        <v>0</v>
      </c>
      <c r="F2058" s="58">
        <v>5</v>
      </c>
    </row>
    <row r="2059" spans="1:6" x14ac:dyDescent="0.25">
      <c r="A2059" s="58" t="s">
        <v>8</v>
      </c>
      <c r="B2059" s="58" t="s">
        <v>173</v>
      </c>
      <c r="C2059" s="58">
        <v>1</v>
      </c>
      <c r="D2059" s="58">
        <v>1</v>
      </c>
      <c r="E2059" s="58">
        <v>1</v>
      </c>
      <c r="F2059" s="58">
        <v>11</v>
      </c>
    </row>
    <row r="2060" spans="1:6" x14ac:dyDescent="0.25">
      <c r="A2060" s="58" t="s">
        <v>8</v>
      </c>
      <c r="B2060" s="58" t="s">
        <v>174</v>
      </c>
      <c r="C2060" s="58">
        <v>0</v>
      </c>
      <c r="D2060" s="58">
        <v>0</v>
      </c>
      <c r="E2060" s="58">
        <v>0</v>
      </c>
      <c r="F2060" s="58">
        <v>454</v>
      </c>
    </row>
    <row r="2061" spans="1:6" x14ac:dyDescent="0.25">
      <c r="A2061" s="58" t="s">
        <v>8</v>
      </c>
      <c r="B2061" s="58" t="s">
        <v>174</v>
      </c>
      <c r="C2061" s="58">
        <v>0</v>
      </c>
      <c r="D2061" s="58">
        <v>0</v>
      </c>
      <c r="E2061" s="58">
        <v>1</v>
      </c>
      <c r="F2061" s="58">
        <v>635</v>
      </c>
    </row>
    <row r="2062" spans="1:6" x14ac:dyDescent="0.25">
      <c r="A2062" s="58" t="s">
        <v>8</v>
      </c>
      <c r="B2062" s="58" t="s">
        <v>174</v>
      </c>
      <c r="C2062" s="58">
        <v>0</v>
      </c>
      <c r="D2062" s="58">
        <v>1</v>
      </c>
      <c r="E2062" s="58">
        <v>0</v>
      </c>
      <c r="F2062" s="58">
        <v>351</v>
      </c>
    </row>
    <row r="2063" spans="1:6" x14ac:dyDescent="0.25">
      <c r="A2063" s="58" t="s">
        <v>8</v>
      </c>
      <c r="B2063" s="58" t="s">
        <v>174</v>
      </c>
      <c r="C2063" s="58">
        <v>0</v>
      </c>
      <c r="D2063" s="58">
        <v>1</v>
      </c>
      <c r="E2063" s="58">
        <v>1</v>
      </c>
      <c r="F2063" s="58">
        <v>1021</v>
      </c>
    </row>
    <row r="2064" spans="1:6" x14ac:dyDescent="0.25">
      <c r="A2064" s="58" t="s">
        <v>8</v>
      </c>
      <c r="B2064" s="58" t="s">
        <v>174</v>
      </c>
      <c r="C2064" s="58">
        <v>1</v>
      </c>
      <c r="D2064" s="58">
        <v>0</v>
      </c>
      <c r="E2064" s="58">
        <v>0</v>
      </c>
      <c r="F2064" s="58">
        <v>4</v>
      </c>
    </row>
    <row r="2065" spans="1:6" x14ac:dyDescent="0.25">
      <c r="A2065" s="58" t="s">
        <v>8</v>
      </c>
      <c r="B2065" s="58" t="s">
        <v>174</v>
      </c>
      <c r="C2065" s="58">
        <v>1</v>
      </c>
      <c r="D2065" s="58">
        <v>0</v>
      </c>
      <c r="E2065" s="58">
        <v>1</v>
      </c>
      <c r="F2065" s="58">
        <v>3</v>
      </c>
    </row>
    <row r="2066" spans="1:6" x14ac:dyDescent="0.25">
      <c r="A2066" s="58" t="s">
        <v>8</v>
      </c>
      <c r="B2066" s="58" t="s">
        <v>174</v>
      </c>
      <c r="C2066" s="58">
        <v>1</v>
      </c>
      <c r="D2066" s="58">
        <v>1</v>
      </c>
      <c r="E2066" s="58">
        <v>0</v>
      </c>
      <c r="F2066" s="58">
        <v>17</v>
      </c>
    </row>
    <row r="2067" spans="1:6" x14ac:dyDescent="0.25">
      <c r="A2067" s="58" t="s">
        <v>8</v>
      </c>
      <c r="B2067" s="58" t="s">
        <v>174</v>
      </c>
      <c r="C2067" s="58">
        <v>1</v>
      </c>
      <c r="D2067" s="58">
        <v>1</v>
      </c>
      <c r="E2067" s="58">
        <v>1</v>
      </c>
      <c r="F2067" s="58">
        <v>34</v>
      </c>
    </row>
    <row r="2068" spans="1:6" x14ac:dyDescent="0.25">
      <c r="A2068" s="58" t="s">
        <v>8</v>
      </c>
      <c r="B2068" s="58" t="s">
        <v>181</v>
      </c>
      <c r="C2068" s="58">
        <v>0</v>
      </c>
      <c r="D2068" s="58">
        <v>0</v>
      </c>
      <c r="E2068" s="58">
        <v>0</v>
      </c>
      <c r="F2068" s="58">
        <v>81</v>
      </c>
    </row>
    <row r="2069" spans="1:6" x14ac:dyDescent="0.25">
      <c r="A2069" s="58" t="s">
        <v>8</v>
      </c>
      <c r="B2069" s="58" t="s">
        <v>181</v>
      </c>
      <c r="C2069" s="58">
        <v>0</v>
      </c>
      <c r="D2069" s="58">
        <v>0</v>
      </c>
      <c r="E2069" s="58">
        <v>1</v>
      </c>
      <c r="F2069" s="58">
        <v>129</v>
      </c>
    </row>
    <row r="2070" spans="1:6" x14ac:dyDescent="0.25">
      <c r="A2070" s="58" t="s">
        <v>8</v>
      </c>
      <c r="B2070" s="58" t="s">
        <v>181</v>
      </c>
      <c r="C2070" s="58">
        <v>0</v>
      </c>
      <c r="D2070" s="58">
        <v>1</v>
      </c>
      <c r="E2070" s="58">
        <v>0</v>
      </c>
      <c r="F2070" s="58">
        <v>46</v>
      </c>
    </row>
    <row r="2071" spans="1:6" x14ac:dyDescent="0.25">
      <c r="A2071" s="58" t="s">
        <v>8</v>
      </c>
      <c r="B2071" s="58" t="s">
        <v>181</v>
      </c>
      <c r="C2071" s="58">
        <v>0</v>
      </c>
      <c r="D2071" s="58">
        <v>1</v>
      </c>
      <c r="E2071" s="58">
        <v>1</v>
      </c>
      <c r="F2071" s="58">
        <v>175</v>
      </c>
    </row>
    <row r="2072" spans="1:6" x14ac:dyDescent="0.25">
      <c r="A2072" s="58" t="s">
        <v>8</v>
      </c>
      <c r="B2072" s="58" t="s">
        <v>181</v>
      </c>
      <c r="C2072" s="58">
        <v>1</v>
      </c>
      <c r="D2072" s="58">
        <v>0</v>
      </c>
      <c r="E2072" s="58">
        <v>1</v>
      </c>
      <c r="F2072" s="58">
        <v>1</v>
      </c>
    </row>
    <row r="2073" spans="1:6" x14ac:dyDescent="0.25">
      <c r="A2073" s="58" t="s">
        <v>8</v>
      </c>
      <c r="B2073" s="58" t="s">
        <v>181</v>
      </c>
      <c r="C2073" s="58">
        <v>1</v>
      </c>
      <c r="D2073" s="58">
        <v>1</v>
      </c>
      <c r="E2073" s="58">
        <v>0</v>
      </c>
      <c r="F2073" s="58">
        <v>2</v>
      </c>
    </row>
    <row r="2074" spans="1:6" x14ac:dyDescent="0.25">
      <c r="A2074" s="58" t="s">
        <v>8</v>
      </c>
      <c r="B2074" s="58" t="s">
        <v>181</v>
      </c>
      <c r="C2074" s="58">
        <v>1</v>
      </c>
      <c r="D2074" s="58">
        <v>1</v>
      </c>
      <c r="E2074" s="58">
        <v>1</v>
      </c>
      <c r="F2074" s="58">
        <v>3</v>
      </c>
    </row>
    <row r="2075" spans="1:6" x14ac:dyDescent="0.25">
      <c r="A2075" s="58" t="s">
        <v>8</v>
      </c>
      <c r="B2075" s="58" t="s">
        <v>215</v>
      </c>
      <c r="C2075" s="58">
        <v>0</v>
      </c>
      <c r="D2075" s="58">
        <v>0</v>
      </c>
      <c r="E2075" s="58">
        <v>0</v>
      </c>
      <c r="F2075" s="58">
        <v>156</v>
      </c>
    </row>
    <row r="2076" spans="1:6" x14ac:dyDescent="0.25">
      <c r="A2076" s="58" t="s">
        <v>8</v>
      </c>
      <c r="B2076" s="58" t="s">
        <v>215</v>
      </c>
      <c r="C2076" s="58">
        <v>0</v>
      </c>
      <c r="D2076" s="58">
        <v>0</v>
      </c>
      <c r="E2076" s="58">
        <v>1</v>
      </c>
      <c r="F2076" s="58">
        <v>175</v>
      </c>
    </row>
    <row r="2077" spans="1:6" x14ac:dyDescent="0.25">
      <c r="A2077" s="58" t="s">
        <v>8</v>
      </c>
      <c r="B2077" s="58" t="s">
        <v>215</v>
      </c>
      <c r="C2077" s="58">
        <v>0</v>
      </c>
      <c r="D2077" s="58">
        <v>1</v>
      </c>
      <c r="E2077" s="58">
        <v>0</v>
      </c>
      <c r="F2077" s="58">
        <v>111</v>
      </c>
    </row>
    <row r="2078" spans="1:6" x14ac:dyDescent="0.25">
      <c r="A2078" s="58" t="s">
        <v>8</v>
      </c>
      <c r="B2078" s="58" t="s">
        <v>215</v>
      </c>
      <c r="C2078" s="58">
        <v>0</v>
      </c>
      <c r="D2078" s="58">
        <v>1</v>
      </c>
      <c r="E2078" s="58">
        <v>1</v>
      </c>
      <c r="F2078" s="58">
        <v>261</v>
      </c>
    </row>
    <row r="2079" spans="1:6" x14ac:dyDescent="0.25">
      <c r="A2079" s="58" t="s">
        <v>8</v>
      </c>
      <c r="B2079" s="58" t="s">
        <v>215</v>
      </c>
      <c r="C2079" s="58">
        <v>1</v>
      </c>
      <c r="D2079" s="58">
        <v>0</v>
      </c>
      <c r="E2079" s="58">
        <v>0</v>
      </c>
      <c r="F2079" s="58">
        <v>5</v>
      </c>
    </row>
    <row r="2080" spans="1:6" x14ac:dyDescent="0.25">
      <c r="A2080" s="58" t="s">
        <v>8</v>
      </c>
      <c r="B2080" s="58" t="s">
        <v>215</v>
      </c>
      <c r="C2080" s="58">
        <v>1</v>
      </c>
      <c r="D2080" s="58">
        <v>1</v>
      </c>
      <c r="E2080" s="58">
        <v>0</v>
      </c>
      <c r="F2080" s="58">
        <v>2</v>
      </c>
    </row>
    <row r="2081" spans="1:6" x14ac:dyDescent="0.25">
      <c r="A2081" s="58" t="s">
        <v>8</v>
      </c>
      <c r="B2081" s="58" t="s">
        <v>215</v>
      </c>
      <c r="C2081" s="58">
        <v>1</v>
      </c>
      <c r="D2081" s="58">
        <v>1</v>
      </c>
      <c r="E2081" s="58">
        <v>1</v>
      </c>
      <c r="F2081" s="58">
        <v>2</v>
      </c>
    </row>
    <row r="2082" spans="1:6" x14ac:dyDescent="0.25">
      <c r="A2082" s="58" t="s">
        <v>8</v>
      </c>
      <c r="B2082" s="58" t="s">
        <v>221</v>
      </c>
      <c r="C2082" s="58">
        <v>0</v>
      </c>
      <c r="D2082" s="58">
        <v>0</v>
      </c>
      <c r="E2082" s="58">
        <v>0</v>
      </c>
      <c r="F2082" s="58">
        <v>305</v>
      </c>
    </row>
    <row r="2083" spans="1:6" x14ac:dyDescent="0.25">
      <c r="A2083" s="58" t="s">
        <v>8</v>
      </c>
      <c r="B2083" s="58" t="s">
        <v>221</v>
      </c>
      <c r="C2083" s="58">
        <v>0</v>
      </c>
      <c r="D2083" s="58">
        <v>0</v>
      </c>
      <c r="E2083" s="58">
        <v>1</v>
      </c>
      <c r="F2083" s="58">
        <v>281</v>
      </c>
    </row>
    <row r="2084" spans="1:6" x14ac:dyDescent="0.25">
      <c r="A2084" s="58" t="s">
        <v>8</v>
      </c>
      <c r="B2084" s="58" t="s">
        <v>221</v>
      </c>
      <c r="C2084" s="58">
        <v>0</v>
      </c>
      <c r="D2084" s="58">
        <v>1</v>
      </c>
      <c r="E2084" s="58">
        <v>0</v>
      </c>
      <c r="F2084" s="58">
        <v>160</v>
      </c>
    </row>
    <row r="2085" spans="1:6" x14ac:dyDescent="0.25">
      <c r="A2085" s="58" t="s">
        <v>8</v>
      </c>
      <c r="B2085" s="58" t="s">
        <v>221</v>
      </c>
      <c r="C2085" s="58">
        <v>0</v>
      </c>
      <c r="D2085" s="58">
        <v>1</v>
      </c>
      <c r="E2085" s="58">
        <v>1</v>
      </c>
      <c r="F2085" s="58">
        <v>480</v>
      </c>
    </row>
    <row r="2086" spans="1:6" x14ac:dyDescent="0.25">
      <c r="A2086" s="58" t="s">
        <v>8</v>
      </c>
      <c r="B2086" s="58" t="s">
        <v>221</v>
      </c>
      <c r="C2086" s="58">
        <v>1</v>
      </c>
      <c r="D2086" s="58">
        <v>0</v>
      </c>
      <c r="E2086" s="58">
        <v>0</v>
      </c>
      <c r="F2086" s="58">
        <v>1</v>
      </c>
    </row>
    <row r="2087" spans="1:6" x14ac:dyDescent="0.25">
      <c r="A2087" s="58" t="s">
        <v>8</v>
      </c>
      <c r="B2087" s="58" t="s">
        <v>221</v>
      </c>
      <c r="C2087" s="58">
        <v>1</v>
      </c>
      <c r="D2087" s="58">
        <v>0</v>
      </c>
      <c r="E2087" s="58">
        <v>1</v>
      </c>
      <c r="F2087" s="58">
        <v>2</v>
      </c>
    </row>
    <row r="2088" spans="1:6" x14ac:dyDescent="0.25">
      <c r="A2088" s="58" t="s">
        <v>8</v>
      </c>
      <c r="B2088" s="58" t="s">
        <v>221</v>
      </c>
      <c r="C2088" s="58">
        <v>1</v>
      </c>
      <c r="D2088" s="58">
        <v>1</v>
      </c>
      <c r="E2088" s="58">
        <v>0</v>
      </c>
      <c r="F2088" s="58">
        <v>6</v>
      </c>
    </row>
    <row r="2089" spans="1:6" x14ac:dyDescent="0.25">
      <c r="A2089" s="58" t="s">
        <v>8</v>
      </c>
      <c r="B2089" s="58" t="s">
        <v>221</v>
      </c>
      <c r="C2089" s="58">
        <v>1</v>
      </c>
      <c r="D2089" s="58">
        <v>1</v>
      </c>
      <c r="E2089" s="58">
        <v>1</v>
      </c>
      <c r="F2089" s="58">
        <v>6</v>
      </c>
    </row>
    <row r="2090" spans="1:6" x14ac:dyDescent="0.25">
      <c r="A2090" s="58" t="s">
        <v>8</v>
      </c>
      <c r="B2090" s="58" t="s">
        <v>183</v>
      </c>
      <c r="C2090" s="58">
        <v>0</v>
      </c>
      <c r="D2090" s="58">
        <v>0</v>
      </c>
      <c r="E2090" s="58">
        <v>0</v>
      </c>
      <c r="F2090" s="58">
        <v>153</v>
      </c>
    </row>
    <row r="2091" spans="1:6" x14ac:dyDescent="0.25">
      <c r="A2091" s="58" t="s">
        <v>8</v>
      </c>
      <c r="B2091" s="58" t="s">
        <v>183</v>
      </c>
      <c r="C2091" s="58">
        <v>0</v>
      </c>
      <c r="D2091" s="58">
        <v>0</v>
      </c>
      <c r="E2091" s="58">
        <v>1</v>
      </c>
      <c r="F2091" s="58">
        <v>229</v>
      </c>
    </row>
    <row r="2092" spans="1:6" x14ac:dyDescent="0.25">
      <c r="A2092" s="58" t="s">
        <v>8</v>
      </c>
      <c r="B2092" s="58" t="s">
        <v>183</v>
      </c>
      <c r="C2092" s="58">
        <v>0</v>
      </c>
      <c r="D2092" s="58">
        <v>1</v>
      </c>
      <c r="E2092" s="58">
        <v>0</v>
      </c>
      <c r="F2092" s="58">
        <v>111</v>
      </c>
    </row>
    <row r="2093" spans="1:6" x14ac:dyDescent="0.25">
      <c r="A2093" s="58" t="s">
        <v>8</v>
      </c>
      <c r="B2093" s="58" t="s">
        <v>183</v>
      </c>
      <c r="C2093" s="58">
        <v>0</v>
      </c>
      <c r="D2093" s="58">
        <v>1</v>
      </c>
      <c r="E2093" s="58">
        <v>1</v>
      </c>
      <c r="F2093" s="58">
        <v>302</v>
      </c>
    </row>
    <row r="2094" spans="1:6" x14ac:dyDescent="0.25">
      <c r="A2094" s="58" t="s">
        <v>8</v>
      </c>
      <c r="B2094" s="58" t="s">
        <v>183</v>
      </c>
      <c r="C2094" s="58">
        <v>1</v>
      </c>
      <c r="D2094" s="58">
        <v>0</v>
      </c>
      <c r="E2094" s="58">
        <v>0</v>
      </c>
      <c r="F2094" s="58">
        <v>1</v>
      </c>
    </row>
    <row r="2095" spans="1:6" x14ac:dyDescent="0.25">
      <c r="A2095" s="58" t="s">
        <v>8</v>
      </c>
      <c r="B2095" s="58" t="s">
        <v>183</v>
      </c>
      <c r="C2095" s="58">
        <v>1</v>
      </c>
      <c r="D2095" s="58">
        <v>0</v>
      </c>
      <c r="E2095" s="58">
        <v>1</v>
      </c>
      <c r="F2095" s="58">
        <v>3</v>
      </c>
    </row>
    <row r="2096" spans="1:6" x14ac:dyDescent="0.25">
      <c r="A2096" s="58" t="s">
        <v>8</v>
      </c>
      <c r="B2096" s="58" t="s">
        <v>183</v>
      </c>
      <c r="C2096" s="58">
        <v>1</v>
      </c>
      <c r="D2096" s="58">
        <v>1</v>
      </c>
      <c r="E2096" s="58">
        <v>0</v>
      </c>
      <c r="F2096" s="58">
        <v>2</v>
      </c>
    </row>
    <row r="2097" spans="1:6" x14ac:dyDescent="0.25">
      <c r="A2097" s="58" t="s">
        <v>8</v>
      </c>
      <c r="B2097" s="58" t="s">
        <v>183</v>
      </c>
      <c r="C2097" s="58">
        <v>1</v>
      </c>
      <c r="D2097" s="58">
        <v>1</v>
      </c>
      <c r="E2097" s="58">
        <v>1</v>
      </c>
      <c r="F2097" s="58">
        <v>7</v>
      </c>
    </row>
    <row r="2098" spans="1:6" x14ac:dyDescent="0.25">
      <c r="A2098" s="58" t="s">
        <v>8</v>
      </c>
      <c r="B2098" s="58" t="s">
        <v>179</v>
      </c>
      <c r="C2098" s="58">
        <v>0</v>
      </c>
      <c r="D2098" s="58">
        <v>0</v>
      </c>
      <c r="E2098" s="58">
        <v>0</v>
      </c>
      <c r="F2098" s="58">
        <v>169</v>
      </c>
    </row>
    <row r="2099" spans="1:6" x14ac:dyDescent="0.25">
      <c r="A2099" s="58" t="s">
        <v>8</v>
      </c>
      <c r="B2099" s="58" t="s">
        <v>179</v>
      </c>
      <c r="C2099" s="58">
        <v>0</v>
      </c>
      <c r="D2099" s="58">
        <v>0</v>
      </c>
      <c r="E2099" s="58">
        <v>1</v>
      </c>
      <c r="F2099" s="58">
        <v>197</v>
      </c>
    </row>
    <row r="2100" spans="1:6" x14ac:dyDescent="0.25">
      <c r="A2100" s="58" t="s">
        <v>8</v>
      </c>
      <c r="B2100" s="58" t="s">
        <v>179</v>
      </c>
      <c r="C2100" s="58">
        <v>0</v>
      </c>
      <c r="D2100" s="58">
        <v>1</v>
      </c>
      <c r="E2100" s="58">
        <v>0</v>
      </c>
      <c r="F2100" s="58">
        <v>143</v>
      </c>
    </row>
    <row r="2101" spans="1:6" x14ac:dyDescent="0.25">
      <c r="A2101" s="58" t="s">
        <v>8</v>
      </c>
      <c r="B2101" s="58" t="s">
        <v>179</v>
      </c>
      <c r="C2101" s="58">
        <v>0</v>
      </c>
      <c r="D2101" s="58">
        <v>1</v>
      </c>
      <c r="E2101" s="58">
        <v>1</v>
      </c>
      <c r="F2101" s="58">
        <v>326</v>
      </c>
    </row>
    <row r="2102" spans="1:6" x14ac:dyDescent="0.25">
      <c r="A2102" s="58" t="s">
        <v>8</v>
      </c>
      <c r="B2102" s="58" t="s">
        <v>179</v>
      </c>
      <c r="C2102" s="58">
        <v>1</v>
      </c>
      <c r="D2102" s="58">
        <v>0</v>
      </c>
      <c r="E2102" s="58">
        <v>0</v>
      </c>
      <c r="F2102" s="58">
        <v>3</v>
      </c>
    </row>
    <row r="2103" spans="1:6" x14ac:dyDescent="0.25">
      <c r="A2103" s="58" t="s">
        <v>8</v>
      </c>
      <c r="B2103" s="58" t="s">
        <v>179</v>
      </c>
      <c r="C2103" s="58">
        <v>1</v>
      </c>
      <c r="D2103" s="58">
        <v>0</v>
      </c>
      <c r="E2103" s="58">
        <v>1</v>
      </c>
      <c r="F2103" s="58">
        <v>1</v>
      </c>
    </row>
    <row r="2104" spans="1:6" x14ac:dyDescent="0.25">
      <c r="A2104" s="58" t="s">
        <v>8</v>
      </c>
      <c r="B2104" s="58" t="s">
        <v>179</v>
      </c>
      <c r="C2104" s="58">
        <v>1</v>
      </c>
      <c r="D2104" s="58">
        <v>1</v>
      </c>
      <c r="E2104" s="58">
        <v>0</v>
      </c>
      <c r="F2104" s="58">
        <v>6</v>
      </c>
    </row>
    <row r="2105" spans="1:6" x14ac:dyDescent="0.25">
      <c r="A2105" s="58" t="s">
        <v>8</v>
      </c>
      <c r="B2105" s="58" t="s">
        <v>179</v>
      </c>
      <c r="C2105" s="58">
        <v>1</v>
      </c>
      <c r="D2105" s="58">
        <v>1</v>
      </c>
      <c r="E2105" s="58">
        <v>1</v>
      </c>
      <c r="F2105" s="58">
        <v>12</v>
      </c>
    </row>
    <row r="2106" spans="1:6" x14ac:dyDescent="0.25">
      <c r="A2106" s="58" t="s">
        <v>8</v>
      </c>
      <c r="B2106" s="58" t="s">
        <v>220</v>
      </c>
      <c r="C2106" s="58">
        <v>0</v>
      </c>
      <c r="D2106" s="58">
        <v>0</v>
      </c>
      <c r="E2106" s="58">
        <v>0</v>
      </c>
      <c r="F2106" s="58">
        <v>165</v>
      </c>
    </row>
    <row r="2107" spans="1:6" x14ac:dyDescent="0.25">
      <c r="A2107" s="58" t="s">
        <v>8</v>
      </c>
      <c r="B2107" s="58" t="s">
        <v>220</v>
      </c>
      <c r="C2107" s="58">
        <v>0</v>
      </c>
      <c r="D2107" s="58">
        <v>0</v>
      </c>
      <c r="E2107" s="58">
        <v>1</v>
      </c>
      <c r="F2107" s="58">
        <v>294</v>
      </c>
    </row>
    <row r="2108" spans="1:6" x14ac:dyDescent="0.25">
      <c r="A2108" s="58" t="s">
        <v>8</v>
      </c>
      <c r="B2108" s="58" t="s">
        <v>220</v>
      </c>
      <c r="C2108" s="58">
        <v>0</v>
      </c>
      <c r="D2108" s="58">
        <v>1</v>
      </c>
      <c r="E2108" s="58">
        <v>0</v>
      </c>
      <c r="F2108" s="58">
        <v>151</v>
      </c>
    </row>
    <row r="2109" spans="1:6" x14ac:dyDescent="0.25">
      <c r="A2109" s="58" t="s">
        <v>8</v>
      </c>
      <c r="B2109" s="58" t="s">
        <v>220</v>
      </c>
      <c r="C2109" s="58">
        <v>0</v>
      </c>
      <c r="D2109" s="58">
        <v>1</v>
      </c>
      <c r="E2109" s="58">
        <v>1</v>
      </c>
      <c r="F2109" s="58">
        <v>458</v>
      </c>
    </row>
    <row r="2110" spans="1:6" x14ac:dyDescent="0.25">
      <c r="A2110" s="58" t="s">
        <v>8</v>
      </c>
      <c r="B2110" s="58" t="s">
        <v>220</v>
      </c>
      <c r="C2110" s="58">
        <v>1</v>
      </c>
      <c r="D2110" s="58">
        <v>0</v>
      </c>
      <c r="E2110" s="58">
        <v>0</v>
      </c>
      <c r="F2110" s="58">
        <v>3</v>
      </c>
    </row>
    <row r="2111" spans="1:6" x14ac:dyDescent="0.25">
      <c r="A2111" s="58" t="s">
        <v>8</v>
      </c>
      <c r="B2111" s="58" t="s">
        <v>220</v>
      </c>
      <c r="C2111" s="58">
        <v>1</v>
      </c>
      <c r="D2111" s="58">
        <v>0</v>
      </c>
      <c r="E2111" s="58">
        <v>1</v>
      </c>
      <c r="F2111" s="58">
        <v>3</v>
      </c>
    </row>
    <row r="2112" spans="1:6" x14ac:dyDescent="0.25">
      <c r="A2112" s="58" t="s">
        <v>8</v>
      </c>
      <c r="B2112" s="58" t="s">
        <v>220</v>
      </c>
      <c r="C2112" s="58">
        <v>1</v>
      </c>
      <c r="D2112" s="58">
        <v>1</v>
      </c>
      <c r="E2112" s="58">
        <v>0</v>
      </c>
      <c r="F2112" s="58">
        <v>2</v>
      </c>
    </row>
    <row r="2113" spans="1:6" x14ac:dyDescent="0.25">
      <c r="A2113" s="58" t="s">
        <v>8</v>
      </c>
      <c r="B2113" s="58" t="s">
        <v>220</v>
      </c>
      <c r="C2113" s="58">
        <v>1</v>
      </c>
      <c r="D2113" s="58">
        <v>1</v>
      </c>
      <c r="E2113" s="58">
        <v>1</v>
      </c>
      <c r="F2113" s="58">
        <v>8</v>
      </c>
    </row>
    <row r="2114" spans="1:6" x14ac:dyDescent="0.25">
      <c r="A2114" s="58" t="s">
        <v>8</v>
      </c>
      <c r="B2114" s="58" t="s">
        <v>184</v>
      </c>
      <c r="C2114" s="58">
        <v>0</v>
      </c>
      <c r="D2114" s="58">
        <v>0</v>
      </c>
      <c r="E2114" s="58">
        <v>0</v>
      </c>
      <c r="F2114" s="58">
        <v>229</v>
      </c>
    </row>
    <row r="2115" spans="1:6" x14ac:dyDescent="0.25">
      <c r="A2115" s="58" t="s">
        <v>8</v>
      </c>
      <c r="B2115" s="58" t="s">
        <v>184</v>
      </c>
      <c r="C2115" s="58">
        <v>0</v>
      </c>
      <c r="D2115" s="58">
        <v>0</v>
      </c>
      <c r="E2115" s="58">
        <v>1</v>
      </c>
      <c r="F2115" s="58">
        <v>265</v>
      </c>
    </row>
    <row r="2116" spans="1:6" x14ac:dyDescent="0.25">
      <c r="A2116" s="58" t="s">
        <v>8</v>
      </c>
      <c r="B2116" s="58" t="s">
        <v>184</v>
      </c>
      <c r="C2116" s="58">
        <v>0</v>
      </c>
      <c r="D2116" s="58">
        <v>1</v>
      </c>
      <c r="E2116" s="58">
        <v>0</v>
      </c>
      <c r="F2116" s="58">
        <v>300</v>
      </c>
    </row>
    <row r="2117" spans="1:6" x14ac:dyDescent="0.25">
      <c r="A2117" s="58" t="s">
        <v>8</v>
      </c>
      <c r="B2117" s="58" t="s">
        <v>184</v>
      </c>
      <c r="C2117" s="58">
        <v>0</v>
      </c>
      <c r="D2117" s="58">
        <v>1</v>
      </c>
      <c r="E2117" s="58">
        <v>1</v>
      </c>
      <c r="F2117" s="58">
        <v>298</v>
      </c>
    </row>
    <row r="2118" spans="1:6" x14ac:dyDescent="0.25">
      <c r="A2118" s="58" t="s">
        <v>8</v>
      </c>
      <c r="B2118" s="58" t="s">
        <v>184</v>
      </c>
      <c r="C2118" s="58">
        <v>1</v>
      </c>
      <c r="D2118" s="58">
        <v>0</v>
      </c>
      <c r="E2118" s="58">
        <v>0</v>
      </c>
      <c r="F2118" s="58">
        <v>4</v>
      </c>
    </row>
    <row r="2119" spans="1:6" x14ac:dyDescent="0.25">
      <c r="A2119" s="58" t="s">
        <v>8</v>
      </c>
      <c r="B2119" s="58" t="s">
        <v>184</v>
      </c>
      <c r="C2119" s="58">
        <v>1</v>
      </c>
      <c r="D2119" s="58">
        <v>0</v>
      </c>
      <c r="E2119" s="58">
        <v>1</v>
      </c>
      <c r="F2119" s="58">
        <v>1</v>
      </c>
    </row>
    <row r="2120" spans="1:6" x14ac:dyDescent="0.25">
      <c r="A2120" s="58" t="s">
        <v>8</v>
      </c>
      <c r="B2120" s="58" t="s">
        <v>184</v>
      </c>
      <c r="C2120" s="58">
        <v>1</v>
      </c>
      <c r="D2120" s="58">
        <v>1</v>
      </c>
      <c r="E2120" s="58">
        <v>0</v>
      </c>
      <c r="F2120" s="58">
        <v>8</v>
      </c>
    </row>
    <row r="2121" spans="1:6" x14ac:dyDescent="0.25">
      <c r="A2121" s="58" t="s">
        <v>8</v>
      </c>
      <c r="B2121" s="58" t="s">
        <v>184</v>
      </c>
      <c r="C2121" s="58">
        <v>1</v>
      </c>
      <c r="D2121" s="58">
        <v>1</v>
      </c>
      <c r="E2121" s="58">
        <v>1</v>
      </c>
      <c r="F2121" s="58">
        <v>15</v>
      </c>
    </row>
    <row r="2122" spans="1:6" x14ac:dyDescent="0.25">
      <c r="A2122" s="58" t="s">
        <v>8</v>
      </c>
      <c r="B2122" s="58" t="s">
        <v>219</v>
      </c>
      <c r="C2122" s="58">
        <v>0</v>
      </c>
      <c r="D2122" s="58">
        <v>0</v>
      </c>
      <c r="E2122" s="58">
        <v>0</v>
      </c>
      <c r="F2122" s="58">
        <v>239</v>
      </c>
    </row>
    <row r="2123" spans="1:6" x14ac:dyDescent="0.25">
      <c r="A2123" s="58" t="s">
        <v>8</v>
      </c>
      <c r="B2123" s="58" t="s">
        <v>219</v>
      </c>
      <c r="C2123" s="58">
        <v>0</v>
      </c>
      <c r="D2123" s="58">
        <v>0</v>
      </c>
      <c r="E2123" s="58">
        <v>1</v>
      </c>
      <c r="F2123" s="58">
        <v>336</v>
      </c>
    </row>
    <row r="2124" spans="1:6" x14ac:dyDescent="0.25">
      <c r="A2124" s="58" t="s">
        <v>8</v>
      </c>
      <c r="B2124" s="58" t="s">
        <v>219</v>
      </c>
      <c r="C2124" s="58">
        <v>0</v>
      </c>
      <c r="D2124" s="58">
        <v>1</v>
      </c>
      <c r="E2124" s="58">
        <v>0</v>
      </c>
      <c r="F2124" s="58">
        <v>142</v>
      </c>
    </row>
    <row r="2125" spans="1:6" x14ac:dyDescent="0.25">
      <c r="A2125" s="58" t="s">
        <v>8</v>
      </c>
      <c r="B2125" s="58" t="s">
        <v>219</v>
      </c>
      <c r="C2125" s="58">
        <v>0</v>
      </c>
      <c r="D2125" s="58">
        <v>1</v>
      </c>
      <c r="E2125" s="58">
        <v>1</v>
      </c>
      <c r="F2125" s="58">
        <v>531</v>
      </c>
    </row>
    <row r="2126" spans="1:6" x14ac:dyDescent="0.25">
      <c r="A2126" s="58" t="s">
        <v>8</v>
      </c>
      <c r="B2126" s="58" t="s">
        <v>219</v>
      </c>
      <c r="C2126" s="58">
        <v>1</v>
      </c>
      <c r="D2126" s="58">
        <v>0</v>
      </c>
      <c r="E2126" s="58">
        <v>0</v>
      </c>
      <c r="F2126" s="58">
        <v>1</v>
      </c>
    </row>
    <row r="2127" spans="1:6" x14ac:dyDescent="0.25">
      <c r="A2127" s="58" t="s">
        <v>8</v>
      </c>
      <c r="B2127" s="58" t="s">
        <v>219</v>
      </c>
      <c r="C2127" s="58">
        <v>1</v>
      </c>
      <c r="D2127" s="58">
        <v>0</v>
      </c>
      <c r="E2127" s="58">
        <v>1</v>
      </c>
      <c r="F2127" s="58">
        <v>4</v>
      </c>
    </row>
    <row r="2128" spans="1:6" x14ac:dyDescent="0.25">
      <c r="A2128" s="58" t="s">
        <v>8</v>
      </c>
      <c r="B2128" s="58" t="s">
        <v>219</v>
      </c>
      <c r="C2128" s="58">
        <v>1</v>
      </c>
      <c r="D2128" s="58">
        <v>1</v>
      </c>
      <c r="E2128" s="58">
        <v>0</v>
      </c>
      <c r="F2128" s="58">
        <v>6</v>
      </c>
    </row>
    <row r="2129" spans="1:6" x14ac:dyDescent="0.25">
      <c r="A2129" s="58" t="s">
        <v>8</v>
      </c>
      <c r="B2129" s="58" t="s">
        <v>219</v>
      </c>
      <c r="C2129" s="58">
        <v>1</v>
      </c>
      <c r="D2129" s="58">
        <v>1</v>
      </c>
      <c r="E2129" s="58">
        <v>1</v>
      </c>
      <c r="F2129" s="58">
        <v>10</v>
      </c>
    </row>
    <row r="2130" spans="1:6" x14ac:dyDescent="0.25">
      <c r="A2130" s="58" t="s">
        <v>8</v>
      </c>
      <c r="B2130" s="58" t="s">
        <v>216</v>
      </c>
      <c r="C2130" s="58">
        <v>0</v>
      </c>
      <c r="D2130" s="58">
        <v>0</v>
      </c>
      <c r="E2130" s="58">
        <v>0</v>
      </c>
      <c r="F2130" s="58">
        <v>129</v>
      </c>
    </row>
    <row r="2131" spans="1:6" x14ac:dyDescent="0.25">
      <c r="A2131" s="58" t="s">
        <v>8</v>
      </c>
      <c r="B2131" s="58" t="s">
        <v>216</v>
      </c>
      <c r="C2131" s="58">
        <v>0</v>
      </c>
      <c r="D2131" s="58">
        <v>0</v>
      </c>
      <c r="E2131" s="58">
        <v>1</v>
      </c>
      <c r="F2131" s="58">
        <v>177</v>
      </c>
    </row>
    <row r="2132" spans="1:6" x14ac:dyDescent="0.25">
      <c r="A2132" s="58" t="s">
        <v>8</v>
      </c>
      <c r="B2132" s="58" t="s">
        <v>216</v>
      </c>
      <c r="C2132" s="58">
        <v>0</v>
      </c>
      <c r="D2132" s="58">
        <v>1</v>
      </c>
      <c r="E2132" s="58">
        <v>0</v>
      </c>
      <c r="F2132" s="58">
        <v>105</v>
      </c>
    </row>
    <row r="2133" spans="1:6" x14ac:dyDescent="0.25">
      <c r="A2133" s="58" t="s">
        <v>8</v>
      </c>
      <c r="B2133" s="58" t="s">
        <v>216</v>
      </c>
      <c r="C2133" s="58">
        <v>0</v>
      </c>
      <c r="D2133" s="58">
        <v>1</v>
      </c>
      <c r="E2133" s="58">
        <v>1</v>
      </c>
      <c r="F2133" s="58">
        <v>231</v>
      </c>
    </row>
    <row r="2134" spans="1:6" x14ac:dyDescent="0.25">
      <c r="A2134" s="58" t="s">
        <v>8</v>
      </c>
      <c r="B2134" s="58" t="s">
        <v>216</v>
      </c>
      <c r="C2134" s="58">
        <v>1</v>
      </c>
      <c r="D2134" s="58">
        <v>0</v>
      </c>
      <c r="E2134" s="58">
        <v>0</v>
      </c>
      <c r="F2134" s="58">
        <v>1</v>
      </c>
    </row>
    <row r="2135" spans="1:6" x14ac:dyDescent="0.25">
      <c r="A2135" s="58" t="s">
        <v>8</v>
      </c>
      <c r="B2135" s="58" t="s">
        <v>216</v>
      </c>
      <c r="C2135" s="58">
        <v>1</v>
      </c>
      <c r="D2135" s="58">
        <v>0</v>
      </c>
      <c r="E2135" s="58">
        <v>1</v>
      </c>
      <c r="F2135" s="58">
        <v>1</v>
      </c>
    </row>
    <row r="2136" spans="1:6" x14ac:dyDescent="0.25">
      <c r="A2136" s="58" t="s">
        <v>8</v>
      </c>
      <c r="B2136" s="58" t="s">
        <v>216</v>
      </c>
      <c r="C2136" s="58">
        <v>1</v>
      </c>
      <c r="D2136" s="58">
        <v>1</v>
      </c>
      <c r="E2136" s="58">
        <v>0</v>
      </c>
      <c r="F2136" s="58">
        <v>3</v>
      </c>
    </row>
    <row r="2137" spans="1:6" x14ac:dyDescent="0.25">
      <c r="A2137" s="58" t="s">
        <v>8</v>
      </c>
      <c r="B2137" s="58" t="s">
        <v>216</v>
      </c>
      <c r="C2137" s="58">
        <v>1</v>
      </c>
      <c r="D2137" s="58">
        <v>1</v>
      </c>
      <c r="E2137" s="58">
        <v>1</v>
      </c>
      <c r="F2137" s="58">
        <v>4</v>
      </c>
    </row>
    <row r="2138" spans="1:6" x14ac:dyDescent="0.25">
      <c r="A2138" s="58" t="s">
        <v>8</v>
      </c>
      <c r="B2138" s="58" t="s">
        <v>207</v>
      </c>
      <c r="C2138" s="58">
        <v>0</v>
      </c>
      <c r="D2138" s="58">
        <v>0</v>
      </c>
      <c r="E2138" s="58">
        <v>0</v>
      </c>
      <c r="F2138" s="58">
        <v>203</v>
      </c>
    </row>
    <row r="2139" spans="1:6" x14ac:dyDescent="0.25">
      <c r="A2139" s="58" t="s">
        <v>8</v>
      </c>
      <c r="B2139" s="58" t="s">
        <v>207</v>
      </c>
      <c r="C2139" s="58">
        <v>0</v>
      </c>
      <c r="D2139" s="58">
        <v>0</v>
      </c>
      <c r="E2139" s="58">
        <v>1</v>
      </c>
      <c r="F2139" s="58">
        <v>279</v>
      </c>
    </row>
    <row r="2140" spans="1:6" x14ac:dyDescent="0.25">
      <c r="A2140" s="58" t="s">
        <v>8</v>
      </c>
      <c r="B2140" s="58" t="s">
        <v>207</v>
      </c>
      <c r="C2140" s="58">
        <v>0</v>
      </c>
      <c r="D2140" s="58">
        <v>1</v>
      </c>
      <c r="E2140" s="58">
        <v>0</v>
      </c>
      <c r="F2140" s="58">
        <v>163</v>
      </c>
    </row>
    <row r="2141" spans="1:6" x14ac:dyDescent="0.25">
      <c r="A2141" s="58" t="s">
        <v>8</v>
      </c>
      <c r="B2141" s="58" t="s">
        <v>207</v>
      </c>
      <c r="C2141" s="58">
        <v>0</v>
      </c>
      <c r="D2141" s="58">
        <v>1</v>
      </c>
      <c r="E2141" s="58">
        <v>1</v>
      </c>
      <c r="F2141" s="58">
        <v>344</v>
      </c>
    </row>
    <row r="2142" spans="1:6" x14ac:dyDescent="0.25">
      <c r="A2142" s="58" t="s">
        <v>8</v>
      </c>
      <c r="B2142" s="58" t="s">
        <v>207</v>
      </c>
      <c r="C2142" s="58">
        <v>1</v>
      </c>
      <c r="D2142" s="58">
        <v>0</v>
      </c>
      <c r="E2142" s="58">
        <v>1</v>
      </c>
      <c r="F2142" s="58">
        <v>1</v>
      </c>
    </row>
    <row r="2143" spans="1:6" x14ac:dyDescent="0.25">
      <c r="A2143" s="58" t="s">
        <v>8</v>
      </c>
      <c r="B2143" s="58" t="s">
        <v>207</v>
      </c>
      <c r="C2143" s="58">
        <v>1</v>
      </c>
      <c r="D2143" s="58">
        <v>1</v>
      </c>
      <c r="E2143" s="58">
        <v>0</v>
      </c>
      <c r="F2143" s="58">
        <v>7</v>
      </c>
    </row>
    <row r="2144" spans="1:6" x14ac:dyDescent="0.25">
      <c r="A2144" s="58" t="s">
        <v>8</v>
      </c>
      <c r="B2144" s="58" t="s">
        <v>207</v>
      </c>
      <c r="C2144" s="58">
        <v>1</v>
      </c>
      <c r="D2144" s="58">
        <v>1</v>
      </c>
      <c r="E2144" s="58">
        <v>1</v>
      </c>
      <c r="F2144" s="58">
        <v>2</v>
      </c>
    </row>
    <row r="2145" spans="1:6" x14ac:dyDescent="0.25">
      <c r="A2145" s="58" t="s">
        <v>8</v>
      </c>
      <c r="B2145" s="58" t="s">
        <v>303</v>
      </c>
      <c r="C2145" s="58">
        <v>0</v>
      </c>
      <c r="D2145" s="58">
        <v>0</v>
      </c>
      <c r="E2145" s="58">
        <v>0</v>
      </c>
      <c r="F2145" s="58">
        <v>140</v>
      </c>
    </row>
    <row r="2146" spans="1:6" x14ac:dyDescent="0.25">
      <c r="A2146" s="58" t="s">
        <v>8</v>
      </c>
      <c r="B2146" s="58" t="s">
        <v>303</v>
      </c>
      <c r="C2146" s="58">
        <v>0</v>
      </c>
      <c r="D2146" s="58">
        <v>0</v>
      </c>
      <c r="E2146" s="58">
        <v>1</v>
      </c>
      <c r="F2146" s="58">
        <v>262</v>
      </c>
    </row>
    <row r="2147" spans="1:6" x14ac:dyDescent="0.25">
      <c r="A2147" s="58" t="s">
        <v>8</v>
      </c>
      <c r="B2147" s="58" t="s">
        <v>303</v>
      </c>
      <c r="C2147" s="58">
        <v>0</v>
      </c>
      <c r="D2147" s="58">
        <v>1</v>
      </c>
      <c r="E2147" s="58">
        <v>0</v>
      </c>
      <c r="F2147" s="58">
        <v>89</v>
      </c>
    </row>
    <row r="2148" spans="1:6" x14ac:dyDescent="0.25">
      <c r="A2148" s="58" t="s">
        <v>8</v>
      </c>
      <c r="B2148" s="58" t="s">
        <v>303</v>
      </c>
      <c r="C2148" s="58">
        <v>0</v>
      </c>
      <c r="D2148" s="58">
        <v>1</v>
      </c>
      <c r="E2148" s="58">
        <v>1</v>
      </c>
      <c r="F2148" s="58">
        <v>289</v>
      </c>
    </row>
    <row r="2149" spans="1:6" x14ac:dyDescent="0.25">
      <c r="A2149" s="58" t="s">
        <v>8</v>
      </c>
      <c r="B2149" s="58" t="s">
        <v>303</v>
      </c>
      <c r="C2149" s="58">
        <v>1</v>
      </c>
      <c r="D2149" s="58">
        <v>0</v>
      </c>
      <c r="E2149" s="58">
        <v>0</v>
      </c>
      <c r="F2149" s="58">
        <v>3</v>
      </c>
    </row>
    <row r="2150" spans="1:6" x14ac:dyDescent="0.25">
      <c r="A2150" s="58" t="s">
        <v>8</v>
      </c>
      <c r="B2150" s="58" t="s">
        <v>303</v>
      </c>
      <c r="C2150" s="58">
        <v>1</v>
      </c>
      <c r="D2150" s="58">
        <v>0</v>
      </c>
      <c r="E2150" s="58">
        <v>1</v>
      </c>
      <c r="F2150" s="58">
        <v>3</v>
      </c>
    </row>
    <row r="2151" spans="1:6" x14ac:dyDescent="0.25">
      <c r="A2151" s="58" t="s">
        <v>8</v>
      </c>
      <c r="B2151" s="58" t="s">
        <v>303</v>
      </c>
      <c r="C2151" s="58">
        <v>1</v>
      </c>
      <c r="D2151" s="58">
        <v>1</v>
      </c>
      <c r="E2151" s="58">
        <v>0</v>
      </c>
      <c r="F2151" s="58">
        <v>13</v>
      </c>
    </row>
    <row r="2152" spans="1:6" x14ac:dyDescent="0.25">
      <c r="A2152" s="58" t="s">
        <v>8</v>
      </c>
      <c r="B2152" s="58" t="s">
        <v>303</v>
      </c>
      <c r="C2152" s="58">
        <v>1</v>
      </c>
      <c r="D2152" s="58">
        <v>1</v>
      </c>
      <c r="E2152" s="58">
        <v>1</v>
      </c>
      <c r="F2152" s="58">
        <v>33</v>
      </c>
    </row>
    <row r="2153" spans="1:6" x14ac:dyDescent="0.25">
      <c r="A2153" s="58" t="s">
        <v>8</v>
      </c>
      <c r="B2153" s="58" t="s">
        <v>304</v>
      </c>
      <c r="C2153" s="58">
        <v>0</v>
      </c>
      <c r="D2153" s="58">
        <v>0</v>
      </c>
      <c r="E2153" s="58">
        <v>0</v>
      </c>
      <c r="F2153" s="58">
        <v>188</v>
      </c>
    </row>
    <row r="2154" spans="1:6" x14ac:dyDescent="0.25">
      <c r="A2154" s="58" t="s">
        <v>8</v>
      </c>
      <c r="B2154" s="58" t="s">
        <v>304</v>
      </c>
      <c r="C2154" s="58">
        <v>0</v>
      </c>
      <c r="D2154" s="58">
        <v>0</v>
      </c>
      <c r="E2154" s="58">
        <v>1</v>
      </c>
      <c r="F2154" s="58">
        <v>282</v>
      </c>
    </row>
    <row r="2155" spans="1:6" x14ac:dyDescent="0.25">
      <c r="A2155" s="58" t="s">
        <v>8</v>
      </c>
      <c r="B2155" s="58" t="s">
        <v>304</v>
      </c>
      <c r="C2155" s="58">
        <v>0</v>
      </c>
      <c r="D2155" s="58">
        <v>1</v>
      </c>
      <c r="E2155" s="58">
        <v>0</v>
      </c>
      <c r="F2155" s="58">
        <v>130</v>
      </c>
    </row>
    <row r="2156" spans="1:6" x14ac:dyDescent="0.25">
      <c r="A2156" s="58" t="s">
        <v>8</v>
      </c>
      <c r="B2156" s="58" t="s">
        <v>304</v>
      </c>
      <c r="C2156" s="58">
        <v>0</v>
      </c>
      <c r="D2156" s="58">
        <v>1</v>
      </c>
      <c r="E2156" s="58">
        <v>1</v>
      </c>
      <c r="F2156" s="58">
        <v>385</v>
      </c>
    </row>
    <row r="2157" spans="1:6" x14ac:dyDescent="0.25">
      <c r="A2157" s="58" t="s">
        <v>8</v>
      </c>
      <c r="B2157" s="58" t="s">
        <v>304</v>
      </c>
      <c r="C2157" s="58">
        <v>1</v>
      </c>
      <c r="D2157" s="58">
        <v>1</v>
      </c>
      <c r="E2157" s="58">
        <v>0</v>
      </c>
      <c r="F2157" s="58">
        <v>4</v>
      </c>
    </row>
    <row r="2158" spans="1:6" x14ac:dyDescent="0.25">
      <c r="A2158" s="58" t="s">
        <v>8</v>
      </c>
      <c r="B2158" s="58" t="s">
        <v>304</v>
      </c>
      <c r="C2158" s="58">
        <v>1</v>
      </c>
      <c r="D2158" s="58">
        <v>1</v>
      </c>
      <c r="E2158" s="58">
        <v>1</v>
      </c>
      <c r="F2158" s="58">
        <v>5</v>
      </c>
    </row>
    <row r="2159" spans="1:6" x14ac:dyDescent="0.25">
      <c r="A2159" s="58" t="s">
        <v>13</v>
      </c>
      <c r="B2159" s="58" t="s">
        <v>300</v>
      </c>
      <c r="C2159" s="58">
        <v>0</v>
      </c>
      <c r="D2159" s="58">
        <v>0</v>
      </c>
      <c r="E2159" s="58">
        <v>0</v>
      </c>
      <c r="F2159" s="58">
        <v>680</v>
      </c>
    </row>
    <row r="2160" spans="1:6" x14ac:dyDescent="0.25">
      <c r="A2160" s="58" t="s">
        <v>13</v>
      </c>
      <c r="B2160" s="58" t="s">
        <v>300</v>
      </c>
      <c r="C2160" s="58">
        <v>0</v>
      </c>
      <c r="D2160" s="58">
        <v>0</v>
      </c>
      <c r="E2160" s="58">
        <v>1</v>
      </c>
      <c r="F2160" s="58">
        <v>34</v>
      </c>
    </row>
    <row r="2161" spans="1:6" x14ac:dyDescent="0.25">
      <c r="A2161" s="58" t="s">
        <v>13</v>
      </c>
      <c r="B2161" s="58" t="s">
        <v>300</v>
      </c>
      <c r="C2161" s="58">
        <v>0</v>
      </c>
      <c r="D2161" s="58">
        <v>1</v>
      </c>
      <c r="E2161" s="58">
        <v>0</v>
      </c>
      <c r="F2161" s="58">
        <v>211</v>
      </c>
    </row>
    <row r="2162" spans="1:6" x14ac:dyDescent="0.25">
      <c r="A2162" s="58" t="s">
        <v>13</v>
      </c>
      <c r="B2162" s="58" t="s">
        <v>300</v>
      </c>
      <c r="C2162" s="58">
        <v>0</v>
      </c>
      <c r="D2162" s="58">
        <v>1</v>
      </c>
      <c r="E2162" s="58">
        <v>1</v>
      </c>
      <c r="F2162" s="58">
        <v>39</v>
      </c>
    </row>
    <row r="2163" spans="1:6" x14ac:dyDescent="0.25">
      <c r="A2163" s="58" t="s">
        <v>13</v>
      </c>
      <c r="B2163" s="58" t="s">
        <v>300</v>
      </c>
      <c r="C2163" s="58">
        <v>1</v>
      </c>
      <c r="D2163" s="58">
        <v>0</v>
      </c>
      <c r="E2163" s="58">
        <v>0</v>
      </c>
      <c r="F2163" s="58">
        <v>9</v>
      </c>
    </row>
    <row r="2164" spans="1:6" x14ac:dyDescent="0.25">
      <c r="A2164" s="58" t="s">
        <v>13</v>
      </c>
      <c r="B2164" s="58" t="s">
        <v>300</v>
      </c>
      <c r="C2164" s="58">
        <v>1</v>
      </c>
      <c r="D2164" s="58">
        <v>1</v>
      </c>
      <c r="E2164" s="58">
        <v>0</v>
      </c>
      <c r="F2164" s="58">
        <v>47</v>
      </c>
    </row>
    <row r="2165" spans="1:6" x14ac:dyDescent="0.25">
      <c r="A2165" s="58" t="s">
        <v>13</v>
      </c>
      <c r="B2165" s="58" t="s">
        <v>300</v>
      </c>
      <c r="C2165" s="58">
        <v>1</v>
      </c>
      <c r="D2165" s="58">
        <v>1</v>
      </c>
      <c r="E2165" s="58">
        <v>1</v>
      </c>
      <c r="F2165" s="58">
        <v>5</v>
      </c>
    </row>
    <row r="2166" spans="1:6" x14ac:dyDescent="0.25">
      <c r="A2166" s="58" t="s">
        <v>13</v>
      </c>
      <c r="B2166" s="58" t="s">
        <v>214</v>
      </c>
      <c r="C2166" s="58">
        <v>0</v>
      </c>
      <c r="D2166" s="58">
        <v>0</v>
      </c>
      <c r="E2166" s="58">
        <v>0</v>
      </c>
      <c r="F2166" s="58">
        <v>390</v>
      </c>
    </row>
    <row r="2167" spans="1:6" x14ac:dyDescent="0.25">
      <c r="A2167" s="58" t="s">
        <v>13</v>
      </c>
      <c r="B2167" s="58" t="s">
        <v>214</v>
      </c>
      <c r="C2167" s="58">
        <v>0</v>
      </c>
      <c r="D2167" s="58">
        <v>0</v>
      </c>
      <c r="E2167" s="58">
        <v>1</v>
      </c>
      <c r="F2167" s="58">
        <v>43</v>
      </c>
    </row>
    <row r="2168" spans="1:6" x14ac:dyDescent="0.25">
      <c r="A2168" s="58" t="s">
        <v>13</v>
      </c>
      <c r="B2168" s="58" t="s">
        <v>214</v>
      </c>
      <c r="C2168" s="58">
        <v>0</v>
      </c>
      <c r="D2168" s="58">
        <v>1</v>
      </c>
      <c r="E2168" s="58">
        <v>0</v>
      </c>
      <c r="F2168" s="58">
        <v>146</v>
      </c>
    </row>
    <row r="2169" spans="1:6" x14ac:dyDescent="0.25">
      <c r="A2169" s="58" t="s">
        <v>13</v>
      </c>
      <c r="B2169" s="58" t="s">
        <v>214</v>
      </c>
      <c r="C2169" s="58">
        <v>0</v>
      </c>
      <c r="D2169" s="58">
        <v>1</v>
      </c>
      <c r="E2169" s="58">
        <v>1</v>
      </c>
      <c r="F2169" s="58">
        <v>45</v>
      </c>
    </row>
    <row r="2170" spans="1:6" x14ac:dyDescent="0.25">
      <c r="A2170" s="58" t="s">
        <v>13</v>
      </c>
      <c r="B2170" s="58" t="s">
        <v>214</v>
      </c>
      <c r="C2170" s="58">
        <v>1</v>
      </c>
      <c r="D2170" s="58">
        <v>0</v>
      </c>
      <c r="E2170" s="58">
        <v>0</v>
      </c>
      <c r="F2170" s="58">
        <v>7</v>
      </c>
    </row>
    <row r="2171" spans="1:6" x14ac:dyDescent="0.25">
      <c r="A2171" s="58" t="s">
        <v>13</v>
      </c>
      <c r="B2171" s="58" t="s">
        <v>214</v>
      </c>
      <c r="C2171" s="58">
        <v>1</v>
      </c>
      <c r="D2171" s="58">
        <v>1</v>
      </c>
      <c r="E2171" s="58">
        <v>0</v>
      </c>
      <c r="F2171" s="58">
        <v>33</v>
      </c>
    </row>
    <row r="2172" spans="1:6" x14ac:dyDescent="0.25">
      <c r="A2172" s="58" t="s">
        <v>13</v>
      </c>
      <c r="B2172" s="58" t="s">
        <v>214</v>
      </c>
      <c r="C2172" s="58">
        <v>1</v>
      </c>
      <c r="D2172" s="58">
        <v>1</v>
      </c>
      <c r="E2172" s="58">
        <v>1</v>
      </c>
      <c r="F2172" s="58">
        <v>2</v>
      </c>
    </row>
    <row r="2173" spans="1:6" x14ac:dyDescent="0.25">
      <c r="A2173" s="58" t="s">
        <v>13</v>
      </c>
      <c r="B2173" s="58" t="s">
        <v>213</v>
      </c>
      <c r="C2173" s="58">
        <v>0</v>
      </c>
      <c r="D2173" s="58">
        <v>0</v>
      </c>
      <c r="E2173" s="58">
        <v>0</v>
      </c>
      <c r="F2173" s="58">
        <v>737</v>
      </c>
    </row>
    <row r="2174" spans="1:6" x14ac:dyDescent="0.25">
      <c r="A2174" s="58" t="s">
        <v>13</v>
      </c>
      <c r="B2174" s="58" t="s">
        <v>213</v>
      </c>
      <c r="C2174" s="58">
        <v>0</v>
      </c>
      <c r="D2174" s="58">
        <v>0</v>
      </c>
      <c r="E2174" s="58">
        <v>1</v>
      </c>
      <c r="F2174" s="58">
        <v>62</v>
      </c>
    </row>
    <row r="2175" spans="1:6" x14ac:dyDescent="0.25">
      <c r="A2175" s="58" t="s">
        <v>13</v>
      </c>
      <c r="B2175" s="58" t="s">
        <v>213</v>
      </c>
      <c r="C2175" s="58">
        <v>0</v>
      </c>
      <c r="D2175" s="58">
        <v>1</v>
      </c>
      <c r="E2175" s="58">
        <v>0</v>
      </c>
      <c r="F2175" s="58">
        <v>266</v>
      </c>
    </row>
    <row r="2176" spans="1:6" x14ac:dyDescent="0.25">
      <c r="A2176" s="58" t="s">
        <v>13</v>
      </c>
      <c r="B2176" s="58" t="s">
        <v>213</v>
      </c>
      <c r="C2176" s="58">
        <v>0</v>
      </c>
      <c r="D2176" s="58">
        <v>1</v>
      </c>
      <c r="E2176" s="58">
        <v>1</v>
      </c>
      <c r="F2176" s="58">
        <v>85</v>
      </c>
    </row>
    <row r="2177" spans="1:6" x14ac:dyDescent="0.25">
      <c r="A2177" s="58" t="s">
        <v>13</v>
      </c>
      <c r="B2177" s="58" t="s">
        <v>213</v>
      </c>
      <c r="C2177" s="58">
        <v>1</v>
      </c>
      <c r="D2177" s="58">
        <v>0</v>
      </c>
      <c r="E2177" s="58">
        <v>0</v>
      </c>
      <c r="F2177" s="58">
        <v>9</v>
      </c>
    </row>
    <row r="2178" spans="1:6" x14ac:dyDescent="0.25">
      <c r="A2178" s="58" t="s">
        <v>13</v>
      </c>
      <c r="B2178" s="58" t="s">
        <v>213</v>
      </c>
      <c r="C2178" s="58">
        <v>1</v>
      </c>
      <c r="D2178" s="58">
        <v>1</v>
      </c>
      <c r="E2178" s="58">
        <v>0</v>
      </c>
      <c r="F2178" s="58">
        <v>19</v>
      </c>
    </row>
    <row r="2179" spans="1:6" x14ac:dyDescent="0.25">
      <c r="A2179" s="58" t="s">
        <v>13</v>
      </c>
      <c r="B2179" s="58" t="s">
        <v>213</v>
      </c>
      <c r="C2179" s="58">
        <v>1</v>
      </c>
      <c r="D2179" s="58">
        <v>1</v>
      </c>
      <c r="E2179" s="58">
        <v>1</v>
      </c>
      <c r="F2179" s="58">
        <v>1</v>
      </c>
    </row>
    <row r="2180" spans="1:6" x14ac:dyDescent="0.25">
      <c r="A2180" s="58" t="s">
        <v>13</v>
      </c>
      <c r="B2180" s="58" t="s">
        <v>245</v>
      </c>
      <c r="C2180" s="58">
        <v>0</v>
      </c>
      <c r="D2180" s="58">
        <v>0</v>
      </c>
      <c r="E2180" s="58">
        <v>0</v>
      </c>
      <c r="F2180" s="58">
        <v>644</v>
      </c>
    </row>
    <row r="2181" spans="1:6" x14ac:dyDescent="0.25">
      <c r="A2181" s="58" t="s">
        <v>13</v>
      </c>
      <c r="B2181" s="58" t="s">
        <v>245</v>
      </c>
      <c r="C2181" s="58">
        <v>0</v>
      </c>
      <c r="D2181" s="58">
        <v>0</v>
      </c>
      <c r="E2181" s="58">
        <v>1</v>
      </c>
      <c r="F2181" s="58">
        <v>49</v>
      </c>
    </row>
    <row r="2182" spans="1:6" x14ac:dyDescent="0.25">
      <c r="A2182" s="58" t="s">
        <v>13</v>
      </c>
      <c r="B2182" s="58" t="s">
        <v>245</v>
      </c>
      <c r="C2182" s="58">
        <v>0</v>
      </c>
      <c r="D2182" s="58">
        <v>1</v>
      </c>
      <c r="E2182" s="58">
        <v>0</v>
      </c>
      <c r="F2182" s="58">
        <v>166</v>
      </c>
    </row>
    <row r="2183" spans="1:6" x14ac:dyDescent="0.25">
      <c r="A2183" s="58" t="s">
        <v>13</v>
      </c>
      <c r="B2183" s="58" t="s">
        <v>245</v>
      </c>
      <c r="C2183" s="58">
        <v>0</v>
      </c>
      <c r="D2183" s="58">
        <v>1</v>
      </c>
      <c r="E2183" s="58">
        <v>1</v>
      </c>
      <c r="F2183" s="58">
        <v>37</v>
      </c>
    </row>
    <row r="2184" spans="1:6" x14ac:dyDescent="0.25">
      <c r="A2184" s="58" t="s">
        <v>13</v>
      </c>
      <c r="B2184" s="58" t="s">
        <v>245</v>
      </c>
      <c r="C2184" s="58">
        <v>1</v>
      </c>
      <c r="D2184" s="58">
        <v>0</v>
      </c>
      <c r="E2184" s="58">
        <v>0</v>
      </c>
      <c r="F2184" s="58">
        <v>7</v>
      </c>
    </row>
    <row r="2185" spans="1:6" x14ac:dyDescent="0.25">
      <c r="A2185" s="58" t="s">
        <v>13</v>
      </c>
      <c r="B2185" s="58" t="s">
        <v>245</v>
      </c>
      <c r="C2185" s="58">
        <v>1</v>
      </c>
      <c r="D2185" s="58">
        <v>1</v>
      </c>
      <c r="E2185" s="58">
        <v>0</v>
      </c>
      <c r="F2185" s="58">
        <v>39</v>
      </c>
    </row>
    <row r="2186" spans="1:6" x14ac:dyDescent="0.25">
      <c r="A2186" s="58" t="s">
        <v>13</v>
      </c>
      <c r="B2186" s="58" t="s">
        <v>245</v>
      </c>
      <c r="C2186" s="58">
        <v>1</v>
      </c>
      <c r="D2186" s="58">
        <v>1</v>
      </c>
      <c r="E2186" s="58">
        <v>1</v>
      </c>
      <c r="F2186" s="58">
        <v>1</v>
      </c>
    </row>
    <row r="2187" spans="1:6" x14ac:dyDescent="0.25">
      <c r="A2187" s="58" t="s">
        <v>13</v>
      </c>
      <c r="B2187" s="58" t="s">
        <v>185</v>
      </c>
      <c r="C2187" s="58">
        <v>0</v>
      </c>
      <c r="D2187" s="58">
        <v>0</v>
      </c>
      <c r="E2187" s="58">
        <v>0</v>
      </c>
      <c r="F2187" s="58">
        <v>1735</v>
      </c>
    </row>
    <row r="2188" spans="1:6" x14ac:dyDescent="0.25">
      <c r="A2188" s="58" t="s">
        <v>13</v>
      </c>
      <c r="B2188" s="58" t="s">
        <v>185</v>
      </c>
      <c r="C2188" s="58">
        <v>0</v>
      </c>
      <c r="D2188" s="58">
        <v>0</v>
      </c>
      <c r="E2188" s="58">
        <v>1</v>
      </c>
      <c r="F2188" s="58">
        <v>144</v>
      </c>
    </row>
    <row r="2189" spans="1:6" x14ac:dyDescent="0.25">
      <c r="A2189" s="58" t="s">
        <v>13</v>
      </c>
      <c r="B2189" s="58" t="s">
        <v>185</v>
      </c>
      <c r="C2189" s="58">
        <v>0</v>
      </c>
      <c r="D2189" s="58">
        <v>1</v>
      </c>
      <c r="E2189" s="58">
        <v>0</v>
      </c>
      <c r="F2189" s="58">
        <v>499</v>
      </c>
    </row>
    <row r="2190" spans="1:6" x14ac:dyDescent="0.25">
      <c r="A2190" s="58" t="s">
        <v>13</v>
      </c>
      <c r="B2190" s="58" t="s">
        <v>185</v>
      </c>
      <c r="C2190" s="58">
        <v>0</v>
      </c>
      <c r="D2190" s="58">
        <v>1</v>
      </c>
      <c r="E2190" s="58">
        <v>1</v>
      </c>
      <c r="F2190" s="58">
        <v>148</v>
      </c>
    </row>
    <row r="2191" spans="1:6" x14ac:dyDescent="0.25">
      <c r="A2191" s="58" t="s">
        <v>13</v>
      </c>
      <c r="B2191" s="58" t="s">
        <v>185</v>
      </c>
      <c r="C2191" s="58">
        <v>1</v>
      </c>
      <c r="D2191" s="58">
        <v>0</v>
      </c>
      <c r="E2191" s="58">
        <v>0</v>
      </c>
      <c r="F2191" s="58">
        <v>23</v>
      </c>
    </row>
    <row r="2192" spans="1:6" x14ac:dyDescent="0.25">
      <c r="A2192" s="58" t="s">
        <v>13</v>
      </c>
      <c r="B2192" s="58" t="s">
        <v>185</v>
      </c>
      <c r="C2192" s="58">
        <v>1</v>
      </c>
      <c r="D2192" s="58">
        <v>1</v>
      </c>
      <c r="E2192" s="58">
        <v>0</v>
      </c>
      <c r="F2192" s="58">
        <v>43</v>
      </c>
    </row>
    <row r="2193" spans="1:6" x14ac:dyDescent="0.25">
      <c r="A2193" s="58" t="s">
        <v>13</v>
      </c>
      <c r="B2193" s="58" t="s">
        <v>185</v>
      </c>
      <c r="C2193" s="58">
        <v>1</v>
      </c>
      <c r="D2193" s="58">
        <v>1</v>
      </c>
      <c r="E2193" s="58">
        <v>1</v>
      </c>
      <c r="F2193" s="58">
        <v>3</v>
      </c>
    </row>
    <row r="2194" spans="1:6" x14ac:dyDescent="0.25">
      <c r="A2194" s="58" t="s">
        <v>13</v>
      </c>
      <c r="B2194" s="58" t="s">
        <v>173</v>
      </c>
      <c r="C2194" s="58">
        <v>0</v>
      </c>
      <c r="D2194" s="58">
        <v>0</v>
      </c>
      <c r="E2194" s="58">
        <v>0</v>
      </c>
      <c r="F2194" s="58">
        <v>1286</v>
      </c>
    </row>
    <row r="2195" spans="1:6" x14ac:dyDescent="0.25">
      <c r="A2195" s="58" t="s">
        <v>13</v>
      </c>
      <c r="B2195" s="58" t="s">
        <v>173</v>
      </c>
      <c r="C2195" s="58">
        <v>0</v>
      </c>
      <c r="D2195" s="58">
        <v>0</v>
      </c>
      <c r="E2195" s="58">
        <v>1</v>
      </c>
      <c r="F2195" s="58">
        <v>77</v>
      </c>
    </row>
    <row r="2196" spans="1:6" x14ac:dyDescent="0.25">
      <c r="A2196" s="58" t="s">
        <v>13</v>
      </c>
      <c r="B2196" s="58" t="s">
        <v>173</v>
      </c>
      <c r="C2196" s="58">
        <v>0</v>
      </c>
      <c r="D2196" s="58">
        <v>1</v>
      </c>
      <c r="E2196" s="58">
        <v>0</v>
      </c>
      <c r="F2196" s="58">
        <v>352</v>
      </c>
    </row>
    <row r="2197" spans="1:6" x14ac:dyDescent="0.25">
      <c r="A2197" s="58" t="s">
        <v>13</v>
      </c>
      <c r="B2197" s="58" t="s">
        <v>173</v>
      </c>
      <c r="C2197" s="58">
        <v>0</v>
      </c>
      <c r="D2197" s="58">
        <v>1</v>
      </c>
      <c r="E2197" s="58">
        <v>1</v>
      </c>
      <c r="F2197" s="58">
        <v>85</v>
      </c>
    </row>
    <row r="2198" spans="1:6" x14ac:dyDescent="0.25">
      <c r="A2198" s="58" t="s">
        <v>13</v>
      </c>
      <c r="B2198" s="58" t="s">
        <v>173</v>
      </c>
      <c r="C2198" s="58">
        <v>1</v>
      </c>
      <c r="D2198" s="58">
        <v>0</v>
      </c>
      <c r="E2198" s="58">
        <v>0</v>
      </c>
      <c r="F2198" s="58">
        <v>40</v>
      </c>
    </row>
    <row r="2199" spans="1:6" x14ac:dyDescent="0.25">
      <c r="A2199" s="58" t="s">
        <v>13</v>
      </c>
      <c r="B2199" s="58" t="s">
        <v>173</v>
      </c>
      <c r="C2199" s="58">
        <v>1</v>
      </c>
      <c r="D2199" s="58">
        <v>1</v>
      </c>
      <c r="E2199" s="58">
        <v>0</v>
      </c>
      <c r="F2199" s="58">
        <v>47</v>
      </c>
    </row>
    <row r="2200" spans="1:6" x14ac:dyDescent="0.25">
      <c r="A2200" s="58" t="s">
        <v>13</v>
      </c>
      <c r="B2200" s="58" t="s">
        <v>173</v>
      </c>
      <c r="C2200" s="58">
        <v>1</v>
      </c>
      <c r="D2200" s="58">
        <v>1</v>
      </c>
      <c r="E2200" s="58">
        <v>1</v>
      </c>
      <c r="F2200" s="58">
        <v>8</v>
      </c>
    </row>
    <row r="2201" spans="1:6" x14ac:dyDescent="0.25">
      <c r="A2201" s="58" t="s">
        <v>13</v>
      </c>
      <c r="B2201" s="58" t="s">
        <v>174</v>
      </c>
      <c r="C2201" s="58">
        <v>0</v>
      </c>
      <c r="D2201" s="58">
        <v>0</v>
      </c>
      <c r="E2201" s="58">
        <v>0</v>
      </c>
      <c r="F2201" s="58">
        <v>2038</v>
      </c>
    </row>
    <row r="2202" spans="1:6" x14ac:dyDescent="0.25">
      <c r="A2202" s="58" t="s">
        <v>13</v>
      </c>
      <c r="B2202" s="58" t="s">
        <v>174</v>
      </c>
      <c r="C2202" s="58">
        <v>0</v>
      </c>
      <c r="D2202" s="58">
        <v>0</v>
      </c>
      <c r="E2202" s="58">
        <v>1</v>
      </c>
      <c r="F2202" s="58">
        <v>136</v>
      </c>
    </row>
    <row r="2203" spans="1:6" x14ac:dyDescent="0.25">
      <c r="A2203" s="58" t="s">
        <v>13</v>
      </c>
      <c r="B2203" s="58" t="s">
        <v>174</v>
      </c>
      <c r="C2203" s="58">
        <v>0</v>
      </c>
      <c r="D2203" s="58">
        <v>1</v>
      </c>
      <c r="E2203" s="58">
        <v>0</v>
      </c>
      <c r="F2203" s="58">
        <v>600</v>
      </c>
    </row>
    <row r="2204" spans="1:6" x14ac:dyDescent="0.25">
      <c r="A2204" s="58" t="s">
        <v>13</v>
      </c>
      <c r="B2204" s="58" t="s">
        <v>174</v>
      </c>
      <c r="C2204" s="58">
        <v>0</v>
      </c>
      <c r="D2204" s="58">
        <v>1</v>
      </c>
      <c r="E2204" s="58">
        <v>1</v>
      </c>
      <c r="F2204" s="58">
        <v>159</v>
      </c>
    </row>
    <row r="2205" spans="1:6" x14ac:dyDescent="0.25">
      <c r="A2205" s="58" t="s">
        <v>13</v>
      </c>
      <c r="B2205" s="58" t="s">
        <v>174</v>
      </c>
      <c r="C2205" s="58">
        <v>1</v>
      </c>
      <c r="D2205" s="58">
        <v>0</v>
      </c>
      <c r="E2205" s="58">
        <v>0</v>
      </c>
      <c r="F2205" s="58">
        <v>46</v>
      </c>
    </row>
    <row r="2206" spans="1:6" x14ac:dyDescent="0.25">
      <c r="A2206" s="58" t="s">
        <v>13</v>
      </c>
      <c r="B2206" s="58" t="s">
        <v>174</v>
      </c>
      <c r="C2206" s="58">
        <v>1</v>
      </c>
      <c r="D2206" s="58">
        <v>0</v>
      </c>
      <c r="E2206" s="58">
        <v>1</v>
      </c>
      <c r="F2206" s="58">
        <v>3</v>
      </c>
    </row>
    <row r="2207" spans="1:6" x14ac:dyDescent="0.25">
      <c r="A2207" s="58" t="s">
        <v>13</v>
      </c>
      <c r="B2207" s="58" t="s">
        <v>174</v>
      </c>
      <c r="C2207" s="58">
        <v>1</v>
      </c>
      <c r="D2207" s="58">
        <v>1</v>
      </c>
      <c r="E2207" s="58">
        <v>0</v>
      </c>
      <c r="F2207" s="58">
        <v>104</v>
      </c>
    </row>
    <row r="2208" spans="1:6" x14ac:dyDescent="0.25">
      <c r="A2208" s="58" t="s">
        <v>13</v>
      </c>
      <c r="B2208" s="58" t="s">
        <v>174</v>
      </c>
      <c r="C2208" s="58">
        <v>1</v>
      </c>
      <c r="D2208" s="58">
        <v>1</v>
      </c>
      <c r="E2208" s="58">
        <v>1</v>
      </c>
      <c r="F2208" s="58">
        <v>7</v>
      </c>
    </row>
    <row r="2209" spans="1:6" x14ac:dyDescent="0.25">
      <c r="A2209" s="58" t="s">
        <v>13</v>
      </c>
      <c r="B2209" s="58" t="s">
        <v>181</v>
      </c>
      <c r="C2209" s="58">
        <v>0</v>
      </c>
      <c r="D2209" s="58">
        <v>0</v>
      </c>
      <c r="E2209" s="58">
        <v>0</v>
      </c>
      <c r="F2209" s="58">
        <v>392</v>
      </c>
    </row>
    <row r="2210" spans="1:6" x14ac:dyDescent="0.25">
      <c r="A2210" s="58" t="s">
        <v>13</v>
      </c>
      <c r="B2210" s="58" t="s">
        <v>181</v>
      </c>
      <c r="C2210" s="58">
        <v>0</v>
      </c>
      <c r="D2210" s="58">
        <v>0</v>
      </c>
      <c r="E2210" s="58">
        <v>1</v>
      </c>
      <c r="F2210" s="58">
        <v>29</v>
      </c>
    </row>
    <row r="2211" spans="1:6" x14ac:dyDescent="0.25">
      <c r="A2211" s="58" t="s">
        <v>13</v>
      </c>
      <c r="B2211" s="58" t="s">
        <v>181</v>
      </c>
      <c r="C2211" s="58">
        <v>0</v>
      </c>
      <c r="D2211" s="58">
        <v>1</v>
      </c>
      <c r="E2211" s="58">
        <v>0</v>
      </c>
      <c r="F2211" s="58">
        <v>124</v>
      </c>
    </row>
    <row r="2212" spans="1:6" x14ac:dyDescent="0.25">
      <c r="A2212" s="58" t="s">
        <v>13</v>
      </c>
      <c r="B2212" s="58" t="s">
        <v>181</v>
      </c>
      <c r="C2212" s="58">
        <v>0</v>
      </c>
      <c r="D2212" s="58">
        <v>1</v>
      </c>
      <c r="E2212" s="58">
        <v>1</v>
      </c>
      <c r="F2212" s="58">
        <v>37</v>
      </c>
    </row>
    <row r="2213" spans="1:6" x14ac:dyDescent="0.25">
      <c r="A2213" s="58" t="s">
        <v>13</v>
      </c>
      <c r="B2213" s="58" t="s">
        <v>181</v>
      </c>
      <c r="C2213" s="58">
        <v>1</v>
      </c>
      <c r="D2213" s="58">
        <v>0</v>
      </c>
      <c r="E2213" s="58">
        <v>0</v>
      </c>
      <c r="F2213" s="58">
        <v>7</v>
      </c>
    </row>
    <row r="2214" spans="1:6" x14ac:dyDescent="0.25">
      <c r="A2214" s="58" t="s">
        <v>13</v>
      </c>
      <c r="B2214" s="58" t="s">
        <v>181</v>
      </c>
      <c r="C2214" s="58">
        <v>1</v>
      </c>
      <c r="D2214" s="58">
        <v>1</v>
      </c>
      <c r="E2214" s="58">
        <v>0</v>
      </c>
      <c r="F2214" s="58">
        <v>24</v>
      </c>
    </row>
    <row r="2215" spans="1:6" x14ac:dyDescent="0.25">
      <c r="A2215" s="58" t="s">
        <v>13</v>
      </c>
      <c r="B2215" s="58" t="s">
        <v>181</v>
      </c>
      <c r="C2215" s="58">
        <v>1</v>
      </c>
      <c r="D2215" s="58">
        <v>1</v>
      </c>
      <c r="E2215" s="58">
        <v>1</v>
      </c>
      <c r="F2215" s="58">
        <v>3</v>
      </c>
    </row>
    <row r="2216" spans="1:6" x14ac:dyDescent="0.25">
      <c r="A2216" s="58" t="s">
        <v>13</v>
      </c>
      <c r="B2216" s="58" t="s">
        <v>215</v>
      </c>
      <c r="C2216" s="58">
        <v>0</v>
      </c>
      <c r="D2216" s="58">
        <v>0</v>
      </c>
      <c r="E2216" s="58">
        <v>0</v>
      </c>
      <c r="F2216" s="58">
        <v>669</v>
      </c>
    </row>
    <row r="2217" spans="1:6" x14ac:dyDescent="0.25">
      <c r="A2217" s="58" t="s">
        <v>13</v>
      </c>
      <c r="B2217" s="58" t="s">
        <v>215</v>
      </c>
      <c r="C2217" s="58">
        <v>0</v>
      </c>
      <c r="D2217" s="58">
        <v>0</v>
      </c>
      <c r="E2217" s="58">
        <v>1</v>
      </c>
      <c r="F2217" s="58">
        <v>49</v>
      </c>
    </row>
    <row r="2218" spans="1:6" x14ac:dyDescent="0.25">
      <c r="A2218" s="58" t="s">
        <v>13</v>
      </c>
      <c r="B2218" s="58" t="s">
        <v>215</v>
      </c>
      <c r="C2218" s="58">
        <v>0</v>
      </c>
      <c r="D2218" s="58">
        <v>1</v>
      </c>
      <c r="E2218" s="58">
        <v>0</v>
      </c>
      <c r="F2218" s="58">
        <v>171</v>
      </c>
    </row>
    <row r="2219" spans="1:6" x14ac:dyDescent="0.25">
      <c r="A2219" s="58" t="s">
        <v>13</v>
      </c>
      <c r="B2219" s="58" t="s">
        <v>215</v>
      </c>
      <c r="C2219" s="58">
        <v>0</v>
      </c>
      <c r="D2219" s="58">
        <v>1</v>
      </c>
      <c r="E2219" s="58">
        <v>1</v>
      </c>
      <c r="F2219" s="58">
        <v>60</v>
      </c>
    </row>
    <row r="2220" spans="1:6" x14ac:dyDescent="0.25">
      <c r="A2220" s="58" t="s">
        <v>13</v>
      </c>
      <c r="B2220" s="58" t="s">
        <v>215</v>
      </c>
      <c r="C2220" s="58">
        <v>1</v>
      </c>
      <c r="D2220" s="58">
        <v>0</v>
      </c>
      <c r="E2220" s="58">
        <v>0</v>
      </c>
      <c r="F2220" s="58">
        <v>9</v>
      </c>
    </row>
    <row r="2221" spans="1:6" x14ac:dyDescent="0.25">
      <c r="A2221" s="58" t="s">
        <v>13</v>
      </c>
      <c r="B2221" s="58" t="s">
        <v>215</v>
      </c>
      <c r="C2221" s="58">
        <v>1</v>
      </c>
      <c r="D2221" s="58">
        <v>0</v>
      </c>
      <c r="E2221" s="58">
        <v>1</v>
      </c>
      <c r="F2221" s="58">
        <v>3</v>
      </c>
    </row>
    <row r="2222" spans="1:6" x14ac:dyDescent="0.25">
      <c r="A2222" s="58" t="s">
        <v>13</v>
      </c>
      <c r="B2222" s="58" t="s">
        <v>215</v>
      </c>
      <c r="C2222" s="58">
        <v>1</v>
      </c>
      <c r="D2222" s="58">
        <v>1</v>
      </c>
      <c r="E2222" s="58">
        <v>0</v>
      </c>
      <c r="F2222" s="58">
        <v>20</v>
      </c>
    </row>
    <row r="2223" spans="1:6" x14ac:dyDescent="0.25">
      <c r="A2223" s="58" t="s">
        <v>13</v>
      </c>
      <c r="B2223" s="58" t="s">
        <v>215</v>
      </c>
      <c r="C2223" s="58">
        <v>1</v>
      </c>
      <c r="D2223" s="58">
        <v>1</v>
      </c>
      <c r="E2223" s="58">
        <v>1</v>
      </c>
      <c r="F2223" s="58">
        <v>3</v>
      </c>
    </row>
    <row r="2224" spans="1:6" x14ac:dyDescent="0.25">
      <c r="A2224" s="58" t="s">
        <v>13</v>
      </c>
      <c r="B2224" s="58" t="s">
        <v>221</v>
      </c>
      <c r="C2224" s="58">
        <v>0</v>
      </c>
      <c r="D2224" s="58">
        <v>0</v>
      </c>
      <c r="E2224" s="58">
        <v>0</v>
      </c>
      <c r="F2224" s="58">
        <v>1109</v>
      </c>
    </row>
    <row r="2225" spans="1:6" x14ac:dyDescent="0.25">
      <c r="A2225" s="58" t="s">
        <v>13</v>
      </c>
      <c r="B2225" s="58" t="s">
        <v>221</v>
      </c>
      <c r="C2225" s="58">
        <v>0</v>
      </c>
      <c r="D2225" s="58">
        <v>0</v>
      </c>
      <c r="E2225" s="58">
        <v>1</v>
      </c>
      <c r="F2225" s="58">
        <v>43</v>
      </c>
    </row>
    <row r="2226" spans="1:6" x14ac:dyDescent="0.25">
      <c r="A2226" s="58" t="s">
        <v>13</v>
      </c>
      <c r="B2226" s="58" t="s">
        <v>221</v>
      </c>
      <c r="C2226" s="58">
        <v>0</v>
      </c>
      <c r="D2226" s="58">
        <v>1</v>
      </c>
      <c r="E2226" s="58">
        <v>0</v>
      </c>
      <c r="F2226" s="58">
        <v>283</v>
      </c>
    </row>
    <row r="2227" spans="1:6" x14ac:dyDescent="0.25">
      <c r="A2227" s="58" t="s">
        <v>13</v>
      </c>
      <c r="B2227" s="58" t="s">
        <v>221</v>
      </c>
      <c r="C2227" s="58">
        <v>0</v>
      </c>
      <c r="D2227" s="58">
        <v>1</v>
      </c>
      <c r="E2227" s="58">
        <v>1</v>
      </c>
      <c r="F2227" s="58">
        <v>60</v>
      </c>
    </row>
    <row r="2228" spans="1:6" x14ac:dyDescent="0.25">
      <c r="A2228" s="58" t="s">
        <v>13</v>
      </c>
      <c r="B2228" s="58" t="s">
        <v>221</v>
      </c>
      <c r="C2228" s="58">
        <v>1</v>
      </c>
      <c r="D2228" s="58">
        <v>0</v>
      </c>
      <c r="E2228" s="58">
        <v>0</v>
      </c>
      <c r="F2228" s="58">
        <v>20</v>
      </c>
    </row>
    <row r="2229" spans="1:6" x14ac:dyDescent="0.25">
      <c r="A2229" s="58" t="s">
        <v>13</v>
      </c>
      <c r="B2229" s="58" t="s">
        <v>221</v>
      </c>
      <c r="C2229" s="58">
        <v>1</v>
      </c>
      <c r="D2229" s="58">
        <v>0</v>
      </c>
      <c r="E2229" s="58">
        <v>1</v>
      </c>
      <c r="F2229" s="58">
        <v>3</v>
      </c>
    </row>
    <row r="2230" spans="1:6" x14ac:dyDescent="0.25">
      <c r="A2230" s="58" t="s">
        <v>13</v>
      </c>
      <c r="B2230" s="58" t="s">
        <v>221</v>
      </c>
      <c r="C2230" s="58">
        <v>1</v>
      </c>
      <c r="D2230" s="58">
        <v>1</v>
      </c>
      <c r="E2230" s="58">
        <v>0</v>
      </c>
      <c r="F2230" s="58">
        <v>53</v>
      </c>
    </row>
    <row r="2231" spans="1:6" x14ac:dyDescent="0.25">
      <c r="A2231" s="58" t="s">
        <v>13</v>
      </c>
      <c r="B2231" s="58" t="s">
        <v>221</v>
      </c>
      <c r="C2231" s="58">
        <v>1</v>
      </c>
      <c r="D2231" s="58">
        <v>1</v>
      </c>
      <c r="E2231" s="58">
        <v>1</v>
      </c>
      <c r="F2231" s="58">
        <v>5</v>
      </c>
    </row>
    <row r="2232" spans="1:6" x14ac:dyDescent="0.25">
      <c r="A2232" s="58" t="s">
        <v>13</v>
      </c>
      <c r="B2232" s="58" t="s">
        <v>183</v>
      </c>
      <c r="C2232" s="58">
        <v>0</v>
      </c>
      <c r="D2232" s="58">
        <v>0</v>
      </c>
      <c r="E2232" s="58">
        <v>0</v>
      </c>
      <c r="F2232" s="58">
        <v>633</v>
      </c>
    </row>
    <row r="2233" spans="1:6" x14ac:dyDescent="0.25">
      <c r="A2233" s="58" t="s">
        <v>13</v>
      </c>
      <c r="B2233" s="58" t="s">
        <v>183</v>
      </c>
      <c r="C2233" s="58">
        <v>0</v>
      </c>
      <c r="D2233" s="58">
        <v>0</v>
      </c>
      <c r="E2233" s="58">
        <v>1</v>
      </c>
      <c r="F2233" s="58">
        <v>48</v>
      </c>
    </row>
    <row r="2234" spans="1:6" x14ac:dyDescent="0.25">
      <c r="A2234" s="58" t="s">
        <v>13</v>
      </c>
      <c r="B2234" s="58" t="s">
        <v>183</v>
      </c>
      <c r="C2234" s="58">
        <v>0</v>
      </c>
      <c r="D2234" s="58">
        <v>1</v>
      </c>
      <c r="E2234" s="58">
        <v>0</v>
      </c>
      <c r="F2234" s="58">
        <v>176</v>
      </c>
    </row>
    <row r="2235" spans="1:6" x14ac:dyDescent="0.25">
      <c r="A2235" s="58" t="s">
        <v>13</v>
      </c>
      <c r="B2235" s="58" t="s">
        <v>183</v>
      </c>
      <c r="C2235" s="58">
        <v>0</v>
      </c>
      <c r="D2235" s="58">
        <v>1</v>
      </c>
      <c r="E2235" s="58">
        <v>1</v>
      </c>
      <c r="F2235" s="58">
        <v>40</v>
      </c>
    </row>
    <row r="2236" spans="1:6" x14ac:dyDescent="0.25">
      <c r="A2236" s="58" t="s">
        <v>13</v>
      </c>
      <c r="B2236" s="58" t="s">
        <v>183</v>
      </c>
      <c r="C2236" s="58">
        <v>1</v>
      </c>
      <c r="D2236" s="58">
        <v>0</v>
      </c>
      <c r="E2236" s="58">
        <v>0</v>
      </c>
      <c r="F2236" s="58">
        <v>48</v>
      </c>
    </row>
    <row r="2237" spans="1:6" x14ac:dyDescent="0.25">
      <c r="A2237" s="58" t="s">
        <v>13</v>
      </c>
      <c r="B2237" s="58" t="s">
        <v>183</v>
      </c>
      <c r="C2237" s="58">
        <v>1</v>
      </c>
      <c r="D2237" s="58">
        <v>0</v>
      </c>
      <c r="E2237" s="58">
        <v>1</v>
      </c>
      <c r="F2237" s="58">
        <v>1</v>
      </c>
    </row>
    <row r="2238" spans="1:6" x14ac:dyDescent="0.25">
      <c r="A2238" s="58" t="s">
        <v>13</v>
      </c>
      <c r="B2238" s="58" t="s">
        <v>183</v>
      </c>
      <c r="C2238" s="58">
        <v>1</v>
      </c>
      <c r="D2238" s="58">
        <v>1</v>
      </c>
      <c r="E2238" s="58">
        <v>0</v>
      </c>
      <c r="F2238" s="58">
        <v>48</v>
      </c>
    </row>
    <row r="2239" spans="1:6" x14ac:dyDescent="0.25">
      <c r="A2239" s="58" t="s">
        <v>13</v>
      </c>
      <c r="B2239" s="58" t="s">
        <v>183</v>
      </c>
      <c r="C2239" s="58">
        <v>1</v>
      </c>
      <c r="D2239" s="58">
        <v>1</v>
      </c>
      <c r="E2239" s="58">
        <v>1</v>
      </c>
      <c r="F2239" s="58">
        <v>2</v>
      </c>
    </row>
    <row r="2240" spans="1:6" x14ac:dyDescent="0.25">
      <c r="A2240" s="58" t="s">
        <v>13</v>
      </c>
      <c r="B2240" s="58" t="s">
        <v>179</v>
      </c>
      <c r="C2240" s="58">
        <v>0</v>
      </c>
      <c r="D2240" s="58">
        <v>0</v>
      </c>
      <c r="E2240" s="58">
        <v>0</v>
      </c>
      <c r="F2240" s="58">
        <v>682</v>
      </c>
    </row>
    <row r="2241" spans="1:6" x14ac:dyDescent="0.25">
      <c r="A2241" s="58" t="s">
        <v>13</v>
      </c>
      <c r="B2241" s="58" t="s">
        <v>179</v>
      </c>
      <c r="C2241" s="58">
        <v>0</v>
      </c>
      <c r="D2241" s="58">
        <v>0</v>
      </c>
      <c r="E2241" s="58">
        <v>1</v>
      </c>
      <c r="F2241" s="58">
        <v>37</v>
      </c>
    </row>
    <row r="2242" spans="1:6" x14ac:dyDescent="0.25">
      <c r="A2242" s="58" t="s">
        <v>13</v>
      </c>
      <c r="B2242" s="58" t="s">
        <v>179</v>
      </c>
      <c r="C2242" s="58">
        <v>0</v>
      </c>
      <c r="D2242" s="58">
        <v>1</v>
      </c>
      <c r="E2242" s="58">
        <v>0</v>
      </c>
      <c r="F2242" s="58">
        <v>181</v>
      </c>
    </row>
    <row r="2243" spans="1:6" x14ac:dyDescent="0.25">
      <c r="A2243" s="58" t="s">
        <v>13</v>
      </c>
      <c r="B2243" s="58" t="s">
        <v>179</v>
      </c>
      <c r="C2243" s="58">
        <v>0</v>
      </c>
      <c r="D2243" s="58">
        <v>1</v>
      </c>
      <c r="E2243" s="58">
        <v>1</v>
      </c>
      <c r="F2243" s="58">
        <v>71</v>
      </c>
    </row>
    <row r="2244" spans="1:6" x14ac:dyDescent="0.25">
      <c r="A2244" s="58" t="s">
        <v>13</v>
      </c>
      <c r="B2244" s="58" t="s">
        <v>179</v>
      </c>
      <c r="C2244" s="58">
        <v>1</v>
      </c>
      <c r="D2244" s="58">
        <v>0</v>
      </c>
      <c r="E2244" s="58">
        <v>0</v>
      </c>
      <c r="F2244" s="58">
        <v>11</v>
      </c>
    </row>
    <row r="2245" spans="1:6" x14ac:dyDescent="0.25">
      <c r="A2245" s="58" t="s">
        <v>13</v>
      </c>
      <c r="B2245" s="58" t="s">
        <v>179</v>
      </c>
      <c r="C2245" s="58">
        <v>1</v>
      </c>
      <c r="D2245" s="58">
        <v>0</v>
      </c>
      <c r="E2245" s="58">
        <v>1</v>
      </c>
      <c r="F2245" s="58">
        <v>1</v>
      </c>
    </row>
    <row r="2246" spans="1:6" x14ac:dyDescent="0.25">
      <c r="A2246" s="58" t="s">
        <v>13</v>
      </c>
      <c r="B2246" s="58" t="s">
        <v>179</v>
      </c>
      <c r="C2246" s="58">
        <v>1</v>
      </c>
      <c r="D2246" s="58">
        <v>1</v>
      </c>
      <c r="E2246" s="58">
        <v>0</v>
      </c>
      <c r="F2246" s="58">
        <v>39</v>
      </c>
    </row>
    <row r="2247" spans="1:6" x14ac:dyDescent="0.25">
      <c r="A2247" s="58" t="s">
        <v>13</v>
      </c>
      <c r="B2247" s="58" t="s">
        <v>179</v>
      </c>
      <c r="C2247" s="58">
        <v>1</v>
      </c>
      <c r="D2247" s="58">
        <v>1</v>
      </c>
      <c r="E2247" s="58">
        <v>1</v>
      </c>
      <c r="F2247" s="58">
        <v>1</v>
      </c>
    </row>
    <row r="2248" spans="1:6" x14ac:dyDescent="0.25">
      <c r="A2248" s="58" t="s">
        <v>13</v>
      </c>
      <c r="B2248" s="58" t="s">
        <v>220</v>
      </c>
      <c r="C2248" s="58">
        <v>0</v>
      </c>
      <c r="D2248" s="58">
        <v>0</v>
      </c>
      <c r="E2248" s="58">
        <v>0</v>
      </c>
      <c r="F2248" s="58">
        <v>991</v>
      </c>
    </row>
    <row r="2249" spans="1:6" x14ac:dyDescent="0.25">
      <c r="A2249" s="58" t="s">
        <v>13</v>
      </c>
      <c r="B2249" s="58" t="s">
        <v>220</v>
      </c>
      <c r="C2249" s="58">
        <v>0</v>
      </c>
      <c r="D2249" s="58">
        <v>0</v>
      </c>
      <c r="E2249" s="58">
        <v>1</v>
      </c>
      <c r="F2249" s="58">
        <v>53</v>
      </c>
    </row>
    <row r="2250" spans="1:6" x14ac:dyDescent="0.25">
      <c r="A2250" s="58" t="s">
        <v>13</v>
      </c>
      <c r="B2250" s="58" t="s">
        <v>220</v>
      </c>
      <c r="C2250" s="58">
        <v>0</v>
      </c>
      <c r="D2250" s="58">
        <v>1</v>
      </c>
      <c r="E2250" s="58">
        <v>0</v>
      </c>
      <c r="F2250" s="58">
        <v>274</v>
      </c>
    </row>
    <row r="2251" spans="1:6" x14ac:dyDescent="0.25">
      <c r="A2251" s="58" t="s">
        <v>13</v>
      </c>
      <c r="B2251" s="58" t="s">
        <v>220</v>
      </c>
      <c r="C2251" s="58">
        <v>0</v>
      </c>
      <c r="D2251" s="58">
        <v>1</v>
      </c>
      <c r="E2251" s="58">
        <v>1</v>
      </c>
      <c r="F2251" s="58">
        <v>51</v>
      </c>
    </row>
    <row r="2252" spans="1:6" x14ac:dyDescent="0.25">
      <c r="A2252" s="58" t="s">
        <v>13</v>
      </c>
      <c r="B2252" s="58" t="s">
        <v>220</v>
      </c>
      <c r="C2252" s="58">
        <v>1</v>
      </c>
      <c r="D2252" s="58">
        <v>0</v>
      </c>
      <c r="E2252" s="58">
        <v>0</v>
      </c>
      <c r="F2252" s="58">
        <v>18</v>
      </c>
    </row>
    <row r="2253" spans="1:6" x14ac:dyDescent="0.25">
      <c r="A2253" s="58" t="s">
        <v>13</v>
      </c>
      <c r="B2253" s="58" t="s">
        <v>220</v>
      </c>
      <c r="C2253" s="58">
        <v>1</v>
      </c>
      <c r="D2253" s="58">
        <v>0</v>
      </c>
      <c r="E2253" s="58">
        <v>1</v>
      </c>
      <c r="F2253" s="58">
        <v>2</v>
      </c>
    </row>
    <row r="2254" spans="1:6" x14ac:dyDescent="0.25">
      <c r="A2254" s="58" t="s">
        <v>13</v>
      </c>
      <c r="B2254" s="58" t="s">
        <v>220</v>
      </c>
      <c r="C2254" s="58">
        <v>1</v>
      </c>
      <c r="D2254" s="58">
        <v>1</v>
      </c>
      <c r="E2254" s="58">
        <v>0</v>
      </c>
      <c r="F2254" s="58">
        <v>48</v>
      </c>
    </row>
    <row r="2255" spans="1:6" x14ac:dyDescent="0.25">
      <c r="A2255" s="58" t="s">
        <v>13</v>
      </c>
      <c r="B2255" s="58" t="s">
        <v>220</v>
      </c>
      <c r="C2255" s="58">
        <v>1</v>
      </c>
      <c r="D2255" s="58">
        <v>1</v>
      </c>
      <c r="E2255" s="58">
        <v>1</v>
      </c>
      <c r="F2255" s="58">
        <v>8</v>
      </c>
    </row>
    <row r="2256" spans="1:6" x14ac:dyDescent="0.25">
      <c r="A2256" s="58" t="s">
        <v>13</v>
      </c>
      <c r="B2256" s="58" t="s">
        <v>184</v>
      </c>
      <c r="C2256" s="58">
        <v>0</v>
      </c>
      <c r="D2256" s="58">
        <v>0</v>
      </c>
      <c r="E2256" s="58">
        <v>0</v>
      </c>
      <c r="F2256" s="58">
        <v>915</v>
      </c>
    </row>
    <row r="2257" spans="1:6" x14ac:dyDescent="0.25">
      <c r="A2257" s="58" t="s">
        <v>13</v>
      </c>
      <c r="B2257" s="58" t="s">
        <v>184</v>
      </c>
      <c r="C2257" s="58">
        <v>0</v>
      </c>
      <c r="D2257" s="58">
        <v>0</v>
      </c>
      <c r="E2257" s="58">
        <v>1</v>
      </c>
      <c r="F2257" s="58">
        <v>45</v>
      </c>
    </row>
    <row r="2258" spans="1:6" x14ac:dyDescent="0.25">
      <c r="A2258" s="58" t="s">
        <v>13</v>
      </c>
      <c r="B2258" s="58" t="s">
        <v>184</v>
      </c>
      <c r="C2258" s="58">
        <v>0</v>
      </c>
      <c r="D2258" s="58">
        <v>1</v>
      </c>
      <c r="E2258" s="58">
        <v>0</v>
      </c>
      <c r="F2258" s="58">
        <v>282</v>
      </c>
    </row>
    <row r="2259" spans="1:6" x14ac:dyDescent="0.25">
      <c r="A2259" s="58" t="s">
        <v>13</v>
      </c>
      <c r="B2259" s="58" t="s">
        <v>184</v>
      </c>
      <c r="C2259" s="58">
        <v>0</v>
      </c>
      <c r="D2259" s="58">
        <v>1</v>
      </c>
      <c r="E2259" s="58">
        <v>1</v>
      </c>
      <c r="F2259" s="58">
        <v>64</v>
      </c>
    </row>
    <row r="2260" spans="1:6" x14ac:dyDescent="0.25">
      <c r="A2260" s="58" t="s">
        <v>13</v>
      </c>
      <c r="B2260" s="58" t="s">
        <v>184</v>
      </c>
      <c r="C2260" s="58">
        <v>1</v>
      </c>
      <c r="D2260" s="58">
        <v>0</v>
      </c>
      <c r="E2260" s="58">
        <v>0</v>
      </c>
      <c r="F2260" s="58">
        <v>14</v>
      </c>
    </row>
    <row r="2261" spans="1:6" x14ac:dyDescent="0.25">
      <c r="A2261" s="58" t="s">
        <v>13</v>
      </c>
      <c r="B2261" s="58" t="s">
        <v>184</v>
      </c>
      <c r="C2261" s="58">
        <v>1</v>
      </c>
      <c r="D2261" s="58">
        <v>0</v>
      </c>
      <c r="E2261" s="58">
        <v>1</v>
      </c>
      <c r="F2261" s="58">
        <v>1</v>
      </c>
    </row>
    <row r="2262" spans="1:6" x14ac:dyDescent="0.25">
      <c r="A2262" s="58" t="s">
        <v>13</v>
      </c>
      <c r="B2262" s="58" t="s">
        <v>184</v>
      </c>
      <c r="C2262" s="58">
        <v>1</v>
      </c>
      <c r="D2262" s="58">
        <v>1</v>
      </c>
      <c r="E2262" s="58">
        <v>0</v>
      </c>
      <c r="F2262" s="58">
        <v>66</v>
      </c>
    </row>
    <row r="2263" spans="1:6" x14ac:dyDescent="0.25">
      <c r="A2263" s="58" t="s">
        <v>13</v>
      </c>
      <c r="B2263" s="58" t="s">
        <v>184</v>
      </c>
      <c r="C2263" s="58">
        <v>1</v>
      </c>
      <c r="D2263" s="58">
        <v>1</v>
      </c>
      <c r="E2263" s="58">
        <v>1</v>
      </c>
      <c r="F2263" s="58">
        <v>7</v>
      </c>
    </row>
    <row r="2264" spans="1:6" x14ac:dyDescent="0.25">
      <c r="A2264" s="58" t="s">
        <v>13</v>
      </c>
      <c r="B2264" s="58" t="s">
        <v>219</v>
      </c>
      <c r="C2264" s="58">
        <v>0</v>
      </c>
      <c r="D2264" s="58">
        <v>0</v>
      </c>
      <c r="E2264" s="58">
        <v>0</v>
      </c>
      <c r="F2264" s="58">
        <v>1024</v>
      </c>
    </row>
    <row r="2265" spans="1:6" x14ac:dyDescent="0.25">
      <c r="A2265" s="58" t="s">
        <v>13</v>
      </c>
      <c r="B2265" s="58" t="s">
        <v>219</v>
      </c>
      <c r="C2265" s="58">
        <v>0</v>
      </c>
      <c r="D2265" s="58">
        <v>0</v>
      </c>
      <c r="E2265" s="58">
        <v>1</v>
      </c>
      <c r="F2265" s="58">
        <v>61</v>
      </c>
    </row>
    <row r="2266" spans="1:6" x14ac:dyDescent="0.25">
      <c r="A2266" s="58" t="s">
        <v>13</v>
      </c>
      <c r="B2266" s="58" t="s">
        <v>219</v>
      </c>
      <c r="C2266" s="58">
        <v>0</v>
      </c>
      <c r="D2266" s="58">
        <v>1</v>
      </c>
      <c r="E2266" s="58">
        <v>0</v>
      </c>
      <c r="F2266" s="58">
        <v>299</v>
      </c>
    </row>
    <row r="2267" spans="1:6" x14ac:dyDescent="0.25">
      <c r="A2267" s="58" t="s">
        <v>13</v>
      </c>
      <c r="B2267" s="58" t="s">
        <v>219</v>
      </c>
      <c r="C2267" s="58">
        <v>0</v>
      </c>
      <c r="D2267" s="58">
        <v>1</v>
      </c>
      <c r="E2267" s="58">
        <v>1</v>
      </c>
      <c r="F2267" s="58">
        <v>62</v>
      </c>
    </row>
    <row r="2268" spans="1:6" x14ac:dyDescent="0.25">
      <c r="A2268" s="58" t="s">
        <v>13</v>
      </c>
      <c r="B2268" s="58" t="s">
        <v>219</v>
      </c>
      <c r="C2268" s="58">
        <v>1</v>
      </c>
      <c r="D2268" s="58">
        <v>0</v>
      </c>
      <c r="E2268" s="58">
        <v>0</v>
      </c>
      <c r="F2268" s="58">
        <v>25</v>
      </c>
    </row>
    <row r="2269" spans="1:6" x14ac:dyDescent="0.25">
      <c r="A2269" s="58" t="s">
        <v>13</v>
      </c>
      <c r="B2269" s="58" t="s">
        <v>219</v>
      </c>
      <c r="C2269" s="58">
        <v>1</v>
      </c>
      <c r="D2269" s="58">
        <v>0</v>
      </c>
      <c r="E2269" s="58">
        <v>1</v>
      </c>
      <c r="F2269" s="58">
        <v>2</v>
      </c>
    </row>
    <row r="2270" spans="1:6" x14ac:dyDescent="0.25">
      <c r="A2270" s="58" t="s">
        <v>13</v>
      </c>
      <c r="B2270" s="58" t="s">
        <v>219</v>
      </c>
      <c r="C2270" s="58">
        <v>1</v>
      </c>
      <c r="D2270" s="58">
        <v>1</v>
      </c>
      <c r="E2270" s="58">
        <v>0</v>
      </c>
      <c r="F2270" s="58">
        <v>45</v>
      </c>
    </row>
    <row r="2271" spans="1:6" x14ac:dyDescent="0.25">
      <c r="A2271" s="58" t="s">
        <v>13</v>
      </c>
      <c r="B2271" s="58" t="s">
        <v>216</v>
      </c>
      <c r="C2271" s="58">
        <v>0</v>
      </c>
      <c r="D2271" s="58">
        <v>0</v>
      </c>
      <c r="E2271" s="58">
        <v>0</v>
      </c>
      <c r="F2271" s="58">
        <v>477</v>
      </c>
    </row>
    <row r="2272" spans="1:6" x14ac:dyDescent="0.25">
      <c r="A2272" s="58" t="s">
        <v>13</v>
      </c>
      <c r="B2272" s="58" t="s">
        <v>216</v>
      </c>
      <c r="C2272" s="58">
        <v>0</v>
      </c>
      <c r="D2272" s="58">
        <v>0</v>
      </c>
      <c r="E2272" s="58">
        <v>1</v>
      </c>
      <c r="F2272" s="58">
        <v>23</v>
      </c>
    </row>
    <row r="2273" spans="1:6" x14ac:dyDescent="0.25">
      <c r="A2273" s="58" t="s">
        <v>13</v>
      </c>
      <c r="B2273" s="58" t="s">
        <v>216</v>
      </c>
      <c r="C2273" s="58">
        <v>0</v>
      </c>
      <c r="D2273" s="58">
        <v>1</v>
      </c>
      <c r="E2273" s="58">
        <v>0</v>
      </c>
      <c r="F2273" s="58">
        <v>196</v>
      </c>
    </row>
    <row r="2274" spans="1:6" x14ac:dyDescent="0.25">
      <c r="A2274" s="58" t="s">
        <v>13</v>
      </c>
      <c r="B2274" s="58" t="s">
        <v>216</v>
      </c>
      <c r="C2274" s="58">
        <v>0</v>
      </c>
      <c r="D2274" s="58">
        <v>1</v>
      </c>
      <c r="E2274" s="58">
        <v>1</v>
      </c>
      <c r="F2274" s="58">
        <v>32</v>
      </c>
    </row>
    <row r="2275" spans="1:6" x14ac:dyDescent="0.25">
      <c r="A2275" s="58" t="s">
        <v>13</v>
      </c>
      <c r="B2275" s="58" t="s">
        <v>216</v>
      </c>
      <c r="C2275" s="58">
        <v>1</v>
      </c>
      <c r="D2275" s="58">
        <v>0</v>
      </c>
      <c r="E2275" s="58">
        <v>0</v>
      </c>
      <c r="F2275" s="58">
        <v>4</v>
      </c>
    </row>
    <row r="2276" spans="1:6" x14ac:dyDescent="0.25">
      <c r="A2276" s="58" t="s">
        <v>13</v>
      </c>
      <c r="B2276" s="58" t="s">
        <v>216</v>
      </c>
      <c r="C2276" s="58">
        <v>1</v>
      </c>
      <c r="D2276" s="58">
        <v>1</v>
      </c>
      <c r="E2276" s="58">
        <v>0</v>
      </c>
      <c r="F2276" s="58">
        <v>16</v>
      </c>
    </row>
    <row r="2277" spans="1:6" x14ac:dyDescent="0.25">
      <c r="A2277" s="58" t="s">
        <v>13</v>
      </c>
      <c r="B2277" s="58" t="s">
        <v>216</v>
      </c>
      <c r="C2277" s="58">
        <v>1</v>
      </c>
      <c r="D2277" s="58">
        <v>1</v>
      </c>
      <c r="E2277" s="58">
        <v>1</v>
      </c>
      <c r="F2277" s="58">
        <v>1</v>
      </c>
    </row>
    <row r="2278" spans="1:6" x14ac:dyDescent="0.25">
      <c r="A2278" s="58" t="s">
        <v>13</v>
      </c>
      <c r="B2278" s="58" t="s">
        <v>207</v>
      </c>
      <c r="C2278" s="58">
        <v>0</v>
      </c>
      <c r="D2278" s="58">
        <v>0</v>
      </c>
      <c r="E2278" s="58">
        <v>0</v>
      </c>
      <c r="F2278" s="58">
        <v>780</v>
      </c>
    </row>
    <row r="2279" spans="1:6" x14ac:dyDescent="0.25">
      <c r="A2279" s="58" t="s">
        <v>13</v>
      </c>
      <c r="B2279" s="58" t="s">
        <v>207</v>
      </c>
      <c r="C2279" s="58">
        <v>0</v>
      </c>
      <c r="D2279" s="58">
        <v>0</v>
      </c>
      <c r="E2279" s="58">
        <v>1</v>
      </c>
      <c r="F2279" s="58">
        <v>65</v>
      </c>
    </row>
    <row r="2280" spans="1:6" x14ac:dyDescent="0.25">
      <c r="A2280" s="58" t="s">
        <v>13</v>
      </c>
      <c r="B2280" s="58" t="s">
        <v>207</v>
      </c>
      <c r="C2280" s="58">
        <v>0</v>
      </c>
      <c r="D2280" s="58">
        <v>1</v>
      </c>
      <c r="E2280" s="58">
        <v>0</v>
      </c>
      <c r="F2280" s="58">
        <v>221</v>
      </c>
    </row>
    <row r="2281" spans="1:6" x14ac:dyDescent="0.25">
      <c r="A2281" s="58" t="s">
        <v>13</v>
      </c>
      <c r="B2281" s="58" t="s">
        <v>207</v>
      </c>
      <c r="C2281" s="58">
        <v>0</v>
      </c>
      <c r="D2281" s="58">
        <v>1</v>
      </c>
      <c r="E2281" s="58">
        <v>1</v>
      </c>
      <c r="F2281" s="58">
        <v>54</v>
      </c>
    </row>
    <row r="2282" spans="1:6" x14ac:dyDescent="0.25">
      <c r="A2282" s="58" t="s">
        <v>13</v>
      </c>
      <c r="B2282" s="58" t="s">
        <v>207</v>
      </c>
      <c r="C2282" s="58">
        <v>1</v>
      </c>
      <c r="D2282" s="58">
        <v>0</v>
      </c>
      <c r="E2282" s="58">
        <v>0</v>
      </c>
      <c r="F2282" s="58">
        <v>5</v>
      </c>
    </row>
    <row r="2283" spans="1:6" x14ac:dyDescent="0.25">
      <c r="A2283" s="58" t="s">
        <v>13</v>
      </c>
      <c r="B2283" s="58" t="s">
        <v>207</v>
      </c>
      <c r="C2283" s="58">
        <v>1</v>
      </c>
      <c r="D2283" s="58">
        <v>1</v>
      </c>
      <c r="E2283" s="58">
        <v>0</v>
      </c>
      <c r="F2283" s="58">
        <v>15</v>
      </c>
    </row>
    <row r="2284" spans="1:6" x14ac:dyDescent="0.25">
      <c r="A2284" s="58" t="s">
        <v>13</v>
      </c>
      <c r="B2284" s="58" t="s">
        <v>207</v>
      </c>
      <c r="C2284" s="58">
        <v>1</v>
      </c>
      <c r="D2284" s="58">
        <v>1</v>
      </c>
      <c r="E2284" s="58">
        <v>1</v>
      </c>
      <c r="F2284" s="58">
        <v>1</v>
      </c>
    </row>
    <row r="2285" spans="1:6" x14ac:dyDescent="0.25">
      <c r="A2285" s="58" t="s">
        <v>13</v>
      </c>
      <c r="B2285" s="58" t="s">
        <v>303</v>
      </c>
      <c r="C2285" s="58">
        <v>0</v>
      </c>
      <c r="D2285" s="58">
        <v>0</v>
      </c>
      <c r="E2285" s="58">
        <v>0</v>
      </c>
      <c r="F2285" s="58">
        <v>560</v>
      </c>
    </row>
    <row r="2286" spans="1:6" x14ac:dyDescent="0.25">
      <c r="A2286" s="58" t="s">
        <v>13</v>
      </c>
      <c r="B2286" s="58" t="s">
        <v>303</v>
      </c>
      <c r="C2286" s="58">
        <v>0</v>
      </c>
      <c r="D2286" s="58">
        <v>0</v>
      </c>
      <c r="E2286" s="58">
        <v>1</v>
      </c>
      <c r="F2286" s="58">
        <v>40</v>
      </c>
    </row>
    <row r="2287" spans="1:6" x14ac:dyDescent="0.25">
      <c r="A2287" s="58" t="s">
        <v>13</v>
      </c>
      <c r="B2287" s="58" t="s">
        <v>303</v>
      </c>
      <c r="C2287" s="58">
        <v>0</v>
      </c>
      <c r="D2287" s="58">
        <v>1</v>
      </c>
      <c r="E2287" s="58">
        <v>0</v>
      </c>
      <c r="F2287" s="58">
        <v>231</v>
      </c>
    </row>
    <row r="2288" spans="1:6" x14ac:dyDescent="0.25">
      <c r="A2288" s="58" t="s">
        <v>13</v>
      </c>
      <c r="B2288" s="58" t="s">
        <v>303</v>
      </c>
      <c r="C2288" s="58">
        <v>0</v>
      </c>
      <c r="D2288" s="58">
        <v>1</v>
      </c>
      <c r="E2288" s="58">
        <v>1</v>
      </c>
      <c r="F2288" s="58">
        <v>43</v>
      </c>
    </row>
    <row r="2289" spans="1:6" x14ac:dyDescent="0.25">
      <c r="A2289" s="58" t="s">
        <v>13</v>
      </c>
      <c r="B2289" s="58" t="s">
        <v>303</v>
      </c>
      <c r="C2289" s="58">
        <v>1</v>
      </c>
      <c r="D2289" s="58">
        <v>0</v>
      </c>
      <c r="E2289" s="58">
        <v>0</v>
      </c>
      <c r="F2289" s="58">
        <v>12</v>
      </c>
    </row>
    <row r="2290" spans="1:6" x14ac:dyDescent="0.25">
      <c r="A2290" s="58" t="s">
        <v>13</v>
      </c>
      <c r="B2290" s="58" t="s">
        <v>303</v>
      </c>
      <c r="C2290" s="58">
        <v>1</v>
      </c>
      <c r="D2290" s="58">
        <v>0</v>
      </c>
      <c r="E2290" s="58">
        <v>1</v>
      </c>
      <c r="F2290" s="58">
        <v>1</v>
      </c>
    </row>
    <row r="2291" spans="1:6" x14ac:dyDescent="0.25">
      <c r="A2291" s="58" t="s">
        <v>13</v>
      </c>
      <c r="B2291" s="58" t="s">
        <v>303</v>
      </c>
      <c r="C2291" s="58">
        <v>1</v>
      </c>
      <c r="D2291" s="58">
        <v>1</v>
      </c>
      <c r="E2291" s="58">
        <v>0</v>
      </c>
      <c r="F2291" s="58">
        <v>47</v>
      </c>
    </row>
    <row r="2292" spans="1:6" x14ac:dyDescent="0.25">
      <c r="A2292" s="58" t="s">
        <v>13</v>
      </c>
      <c r="B2292" s="58" t="s">
        <v>303</v>
      </c>
      <c r="C2292" s="58">
        <v>1</v>
      </c>
      <c r="D2292" s="58">
        <v>1</v>
      </c>
      <c r="E2292" s="58">
        <v>1</v>
      </c>
      <c r="F2292" s="58">
        <v>5</v>
      </c>
    </row>
    <row r="2293" spans="1:6" x14ac:dyDescent="0.25">
      <c r="A2293" s="58" t="s">
        <v>13</v>
      </c>
      <c r="B2293" s="58" t="s">
        <v>304</v>
      </c>
      <c r="C2293" s="58">
        <v>0</v>
      </c>
      <c r="D2293" s="58">
        <v>0</v>
      </c>
      <c r="E2293" s="58">
        <v>0</v>
      </c>
      <c r="F2293" s="58">
        <v>698</v>
      </c>
    </row>
    <row r="2294" spans="1:6" x14ac:dyDescent="0.25">
      <c r="A2294" s="58" t="s">
        <v>13</v>
      </c>
      <c r="B2294" s="58" t="s">
        <v>304</v>
      </c>
      <c r="C2294" s="58">
        <v>0</v>
      </c>
      <c r="D2294" s="58">
        <v>0</v>
      </c>
      <c r="E2294" s="58">
        <v>1</v>
      </c>
      <c r="F2294" s="58">
        <v>61</v>
      </c>
    </row>
    <row r="2295" spans="1:6" x14ac:dyDescent="0.25">
      <c r="A2295" s="58" t="s">
        <v>13</v>
      </c>
      <c r="B2295" s="58" t="s">
        <v>304</v>
      </c>
      <c r="C2295" s="58">
        <v>0</v>
      </c>
      <c r="D2295" s="58">
        <v>1</v>
      </c>
      <c r="E2295" s="58">
        <v>0</v>
      </c>
      <c r="F2295" s="58">
        <v>245</v>
      </c>
    </row>
    <row r="2296" spans="1:6" x14ac:dyDescent="0.25">
      <c r="A2296" s="58" t="s">
        <v>13</v>
      </c>
      <c r="B2296" s="58" t="s">
        <v>304</v>
      </c>
      <c r="C2296" s="58">
        <v>0</v>
      </c>
      <c r="D2296" s="58">
        <v>1</v>
      </c>
      <c r="E2296" s="58">
        <v>1</v>
      </c>
      <c r="F2296" s="58">
        <v>48</v>
      </c>
    </row>
    <row r="2297" spans="1:6" x14ac:dyDescent="0.25">
      <c r="A2297" s="58" t="s">
        <v>13</v>
      </c>
      <c r="B2297" s="58" t="s">
        <v>304</v>
      </c>
      <c r="C2297" s="58">
        <v>1</v>
      </c>
      <c r="D2297" s="58">
        <v>0</v>
      </c>
      <c r="E2297" s="58">
        <v>0</v>
      </c>
      <c r="F2297" s="58">
        <v>10</v>
      </c>
    </row>
    <row r="2298" spans="1:6" x14ac:dyDescent="0.25">
      <c r="A2298" s="58" t="s">
        <v>13</v>
      </c>
      <c r="B2298" s="58" t="s">
        <v>304</v>
      </c>
      <c r="C2298" s="58">
        <v>1</v>
      </c>
      <c r="D2298" s="58">
        <v>0</v>
      </c>
      <c r="E2298" s="58">
        <v>1</v>
      </c>
      <c r="F2298" s="58">
        <v>3</v>
      </c>
    </row>
    <row r="2299" spans="1:6" x14ac:dyDescent="0.25">
      <c r="A2299" s="58" t="s">
        <v>13</v>
      </c>
      <c r="B2299" s="58" t="s">
        <v>304</v>
      </c>
      <c r="C2299" s="58">
        <v>1</v>
      </c>
      <c r="D2299" s="58">
        <v>1</v>
      </c>
      <c r="E2299" s="58">
        <v>0</v>
      </c>
      <c r="F2299" s="58">
        <v>81</v>
      </c>
    </row>
    <row r="2300" spans="1:6" x14ac:dyDescent="0.25">
      <c r="A2300" s="58" t="s">
        <v>13</v>
      </c>
      <c r="B2300" s="58" t="s">
        <v>304</v>
      </c>
      <c r="C2300" s="58">
        <v>1</v>
      </c>
      <c r="D2300" s="58">
        <v>1</v>
      </c>
      <c r="E2300" s="58">
        <v>1</v>
      </c>
      <c r="F2300" s="58">
        <v>6</v>
      </c>
    </row>
    <row r="2301" spans="1:6" x14ac:dyDescent="0.25">
      <c r="A2301" s="58" t="s">
        <v>10</v>
      </c>
      <c r="B2301" s="58" t="s">
        <v>300</v>
      </c>
      <c r="C2301" s="58">
        <v>0</v>
      </c>
      <c r="D2301" s="58">
        <v>0</v>
      </c>
      <c r="E2301" s="58">
        <v>0</v>
      </c>
      <c r="F2301" s="58">
        <v>2510</v>
      </c>
    </row>
    <row r="2302" spans="1:6" x14ac:dyDescent="0.25">
      <c r="A2302" s="58" t="s">
        <v>10</v>
      </c>
      <c r="B2302" s="58" t="s">
        <v>300</v>
      </c>
      <c r="C2302" s="58">
        <v>0</v>
      </c>
      <c r="D2302" s="58">
        <v>0</v>
      </c>
      <c r="E2302" s="58">
        <v>1</v>
      </c>
      <c r="F2302" s="58">
        <v>885</v>
      </c>
    </row>
    <row r="2303" spans="1:6" x14ac:dyDescent="0.25">
      <c r="A2303" s="58" t="s">
        <v>10</v>
      </c>
      <c r="B2303" s="58" t="s">
        <v>300</v>
      </c>
      <c r="C2303" s="58">
        <v>0</v>
      </c>
      <c r="D2303" s="58">
        <v>1</v>
      </c>
      <c r="E2303" s="58">
        <v>0</v>
      </c>
      <c r="F2303" s="58">
        <v>81</v>
      </c>
    </row>
    <row r="2304" spans="1:6" x14ac:dyDescent="0.25">
      <c r="A2304" s="58" t="s">
        <v>10</v>
      </c>
      <c r="B2304" s="58" t="s">
        <v>300</v>
      </c>
      <c r="C2304" s="58">
        <v>0</v>
      </c>
      <c r="D2304" s="58">
        <v>1</v>
      </c>
      <c r="E2304" s="58">
        <v>1</v>
      </c>
      <c r="F2304" s="58">
        <v>3</v>
      </c>
    </row>
    <row r="2305" spans="1:6" x14ac:dyDescent="0.25">
      <c r="A2305" s="58" t="s">
        <v>10</v>
      </c>
      <c r="B2305" s="58" t="s">
        <v>300</v>
      </c>
      <c r="C2305" s="58">
        <v>1</v>
      </c>
      <c r="D2305" s="58">
        <v>0</v>
      </c>
      <c r="E2305" s="58">
        <v>0</v>
      </c>
      <c r="F2305" s="58">
        <v>1179</v>
      </c>
    </row>
    <row r="2306" spans="1:6" x14ac:dyDescent="0.25">
      <c r="A2306" s="58" t="s">
        <v>10</v>
      </c>
      <c r="B2306" s="58" t="s">
        <v>300</v>
      </c>
      <c r="C2306" s="58">
        <v>1</v>
      </c>
      <c r="D2306" s="58">
        <v>0</v>
      </c>
      <c r="E2306" s="58">
        <v>1</v>
      </c>
      <c r="F2306" s="58">
        <v>99</v>
      </c>
    </row>
    <row r="2307" spans="1:6" x14ac:dyDescent="0.25">
      <c r="A2307" s="58" t="s">
        <v>10</v>
      </c>
      <c r="B2307" s="58" t="s">
        <v>300</v>
      </c>
      <c r="C2307" s="58">
        <v>1</v>
      </c>
      <c r="D2307" s="58">
        <v>1</v>
      </c>
      <c r="E2307" s="58">
        <v>0</v>
      </c>
      <c r="F2307" s="58">
        <v>94</v>
      </c>
    </row>
    <row r="2308" spans="1:6" x14ac:dyDescent="0.25">
      <c r="A2308" s="58" t="s">
        <v>10</v>
      </c>
      <c r="B2308" s="58" t="s">
        <v>300</v>
      </c>
      <c r="C2308" s="58">
        <v>1</v>
      </c>
      <c r="D2308" s="58">
        <v>1</v>
      </c>
      <c r="E2308" s="58">
        <v>1</v>
      </c>
      <c r="F2308" s="58">
        <v>5</v>
      </c>
    </row>
    <row r="2309" spans="1:6" x14ac:dyDescent="0.25">
      <c r="A2309" s="58" t="s">
        <v>10</v>
      </c>
      <c r="B2309" s="58" t="s">
        <v>214</v>
      </c>
      <c r="C2309" s="58">
        <v>0</v>
      </c>
      <c r="D2309" s="58">
        <v>0</v>
      </c>
      <c r="E2309" s="58">
        <v>0</v>
      </c>
      <c r="F2309" s="58">
        <v>1736</v>
      </c>
    </row>
    <row r="2310" spans="1:6" x14ac:dyDescent="0.25">
      <c r="A2310" s="58" t="s">
        <v>10</v>
      </c>
      <c r="B2310" s="58" t="s">
        <v>214</v>
      </c>
      <c r="C2310" s="58">
        <v>0</v>
      </c>
      <c r="D2310" s="58">
        <v>0</v>
      </c>
      <c r="E2310" s="58">
        <v>1</v>
      </c>
      <c r="F2310" s="58">
        <v>494</v>
      </c>
    </row>
    <row r="2311" spans="1:6" x14ac:dyDescent="0.25">
      <c r="A2311" s="58" t="s">
        <v>10</v>
      </c>
      <c r="B2311" s="58" t="s">
        <v>214</v>
      </c>
      <c r="C2311" s="58">
        <v>0</v>
      </c>
      <c r="D2311" s="58">
        <v>1</v>
      </c>
      <c r="E2311" s="58">
        <v>0</v>
      </c>
      <c r="F2311" s="58">
        <v>39</v>
      </c>
    </row>
    <row r="2312" spans="1:6" x14ac:dyDescent="0.25">
      <c r="A2312" s="58" t="s">
        <v>10</v>
      </c>
      <c r="B2312" s="58" t="s">
        <v>214</v>
      </c>
      <c r="C2312" s="58">
        <v>0</v>
      </c>
      <c r="D2312" s="58">
        <v>1</v>
      </c>
      <c r="E2312" s="58">
        <v>1</v>
      </c>
      <c r="F2312" s="58">
        <v>3</v>
      </c>
    </row>
    <row r="2313" spans="1:6" x14ac:dyDescent="0.25">
      <c r="A2313" s="58" t="s">
        <v>10</v>
      </c>
      <c r="B2313" s="58" t="s">
        <v>214</v>
      </c>
      <c r="C2313" s="58">
        <v>1</v>
      </c>
      <c r="D2313" s="58">
        <v>0</v>
      </c>
      <c r="E2313" s="58">
        <v>0</v>
      </c>
      <c r="F2313" s="58">
        <v>899</v>
      </c>
    </row>
    <row r="2314" spans="1:6" x14ac:dyDescent="0.25">
      <c r="A2314" s="58" t="s">
        <v>10</v>
      </c>
      <c r="B2314" s="58" t="s">
        <v>214</v>
      </c>
      <c r="C2314" s="58">
        <v>1</v>
      </c>
      <c r="D2314" s="58">
        <v>0</v>
      </c>
      <c r="E2314" s="58">
        <v>1</v>
      </c>
      <c r="F2314" s="58">
        <v>67</v>
      </c>
    </row>
    <row r="2315" spans="1:6" x14ac:dyDescent="0.25">
      <c r="A2315" s="58" t="s">
        <v>10</v>
      </c>
      <c r="B2315" s="58" t="s">
        <v>214</v>
      </c>
      <c r="C2315" s="58">
        <v>1</v>
      </c>
      <c r="D2315" s="58">
        <v>1</v>
      </c>
      <c r="E2315" s="58">
        <v>0</v>
      </c>
      <c r="F2315" s="58">
        <v>43</v>
      </c>
    </row>
    <row r="2316" spans="1:6" x14ac:dyDescent="0.25">
      <c r="A2316" s="58" t="s">
        <v>10</v>
      </c>
      <c r="B2316" s="58" t="s">
        <v>214</v>
      </c>
      <c r="C2316" s="58">
        <v>1</v>
      </c>
      <c r="D2316" s="58">
        <v>1</v>
      </c>
      <c r="E2316" s="58">
        <v>1</v>
      </c>
      <c r="F2316" s="58">
        <v>2</v>
      </c>
    </row>
    <row r="2317" spans="1:6" x14ac:dyDescent="0.25">
      <c r="A2317" s="58" t="s">
        <v>10</v>
      </c>
      <c r="B2317" s="58" t="s">
        <v>213</v>
      </c>
      <c r="C2317" s="58">
        <v>0</v>
      </c>
      <c r="D2317" s="58">
        <v>0</v>
      </c>
      <c r="E2317" s="58">
        <v>0</v>
      </c>
      <c r="F2317" s="58">
        <v>2766</v>
      </c>
    </row>
    <row r="2318" spans="1:6" x14ac:dyDescent="0.25">
      <c r="A2318" s="58" t="s">
        <v>10</v>
      </c>
      <c r="B2318" s="58" t="s">
        <v>213</v>
      </c>
      <c r="C2318" s="58">
        <v>0</v>
      </c>
      <c r="D2318" s="58">
        <v>0</v>
      </c>
      <c r="E2318" s="58">
        <v>1</v>
      </c>
      <c r="F2318" s="58">
        <v>732</v>
      </c>
    </row>
    <row r="2319" spans="1:6" x14ac:dyDescent="0.25">
      <c r="A2319" s="58" t="s">
        <v>10</v>
      </c>
      <c r="B2319" s="58" t="s">
        <v>213</v>
      </c>
      <c r="C2319" s="58">
        <v>0</v>
      </c>
      <c r="D2319" s="58">
        <v>1</v>
      </c>
      <c r="E2319" s="58">
        <v>0</v>
      </c>
      <c r="F2319" s="58">
        <v>141</v>
      </c>
    </row>
    <row r="2320" spans="1:6" x14ac:dyDescent="0.25">
      <c r="A2320" s="58" t="s">
        <v>10</v>
      </c>
      <c r="B2320" s="58" t="s">
        <v>213</v>
      </c>
      <c r="C2320" s="58">
        <v>0</v>
      </c>
      <c r="D2320" s="58">
        <v>1</v>
      </c>
      <c r="E2320" s="58">
        <v>1</v>
      </c>
      <c r="F2320" s="58">
        <v>5</v>
      </c>
    </row>
    <row r="2321" spans="1:6" x14ac:dyDescent="0.25">
      <c r="A2321" s="58" t="s">
        <v>10</v>
      </c>
      <c r="B2321" s="58" t="s">
        <v>213</v>
      </c>
      <c r="C2321" s="58">
        <v>1</v>
      </c>
      <c r="D2321" s="58">
        <v>0</v>
      </c>
      <c r="E2321" s="58">
        <v>0</v>
      </c>
      <c r="F2321" s="58">
        <v>1627</v>
      </c>
    </row>
    <row r="2322" spans="1:6" x14ac:dyDescent="0.25">
      <c r="A2322" s="58" t="s">
        <v>10</v>
      </c>
      <c r="B2322" s="58" t="s">
        <v>213</v>
      </c>
      <c r="C2322" s="58">
        <v>1</v>
      </c>
      <c r="D2322" s="58">
        <v>0</v>
      </c>
      <c r="E2322" s="58">
        <v>1</v>
      </c>
      <c r="F2322" s="58">
        <v>37</v>
      </c>
    </row>
    <row r="2323" spans="1:6" x14ac:dyDescent="0.25">
      <c r="A2323" s="58" t="s">
        <v>10</v>
      </c>
      <c r="B2323" s="58" t="s">
        <v>213</v>
      </c>
      <c r="C2323" s="58">
        <v>1</v>
      </c>
      <c r="D2323" s="58">
        <v>1</v>
      </c>
      <c r="E2323" s="58">
        <v>0</v>
      </c>
      <c r="F2323" s="58">
        <v>162</v>
      </c>
    </row>
    <row r="2324" spans="1:6" x14ac:dyDescent="0.25">
      <c r="A2324" s="58" t="s">
        <v>10</v>
      </c>
      <c r="B2324" s="58" t="s">
        <v>213</v>
      </c>
      <c r="C2324" s="58">
        <v>1</v>
      </c>
      <c r="D2324" s="58">
        <v>1</v>
      </c>
      <c r="E2324" s="58">
        <v>1</v>
      </c>
      <c r="F2324" s="58">
        <v>2</v>
      </c>
    </row>
    <row r="2325" spans="1:6" x14ac:dyDescent="0.25">
      <c r="A2325" s="58" t="s">
        <v>10</v>
      </c>
      <c r="B2325" s="58" t="s">
        <v>245</v>
      </c>
      <c r="C2325" s="58">
        <v>0</v>
      </c>
      <c r="D2325" s="58">
        <v>0</v>
      </c>
      <c r="E2325" s="58">
        <v>0</v>
      </c>
      <c r="F2325" s="58">
        <v>2201</v>
      </c>
    </row>
    <row r="2326" spans="1:6" x14ac:dyDescent="0.25">
      <c r="A2326" s="58" t="s">
        <v>10</v>
      </c>
      <c r="B2326" s="58" t="s">
        <v>245</v>
      </c>
      <c r="C2326" s="58">
        <v>0</v>
      </c>
      <c r="D2326" s="58">
        <v>0</v>
      </c>
      <c r="E2326" s="58">
        <v>1</v>
      </c>
      <c r="F2326" s="58">
        <v>667</v>
      </c>
    </row>
    <row r="2327" spans="1:6" x14ac:dyDescent="0.25">
      <c r="A2327" s="58" t="s">
        <v>10</v>
      </c>
      <c r="B2327" s="58" t="s">
        <v>245</v>
      </c>
      <c r="C2327" s="58">
        <v>0</v>
      </c>
      <c r="D2327" s="58">
        <v>1</v>
      </c>
      <c r="E2327" s="58">
        <v>0</v>
      </c>
      <c r="F2327" s="58">
        <v>71</v>
      </c>
    </row>
    <row r="2328" spans="1:6" x14ac:dyDescent="0.25">
      <c r="A2328" s="58" t="s">
        <v>10</v>
      </c>
      <c r="B2328" s="58" t="s">
        <v>245</v>
      </c>
      <c r="C2328" s="58">
        <v>0</v>
      </c>
      <c r="D2328" s="58">
        <v>1</v>
      </c>
      <c r="E2328" s="58">
        <v>1</v>
      </c>
      <c r="F2328" s="58">
        <v>3</v>
      </c>
    </row>
    <row r="2329" spans="1:6" x14ac:dyDescent="0.25">
      <c r="A2329" s="58" t="s">
        <v>10</v>
      </c>
      <c r="B2329" s="58" t="s">
        <v>245</v>
      </c>
      <c r="C2329" s="58">
        <v>1</v>
      </c>
      <c r="D2329" s="58">
        <v>0</v>
      </c>
      <c r="E2329" s="58">
        <v>0</v>
      </c>
      <c r="F2329" s="58">
        <v>1218</v>
      </c>
    </row>
    <row r="2330" spans="1:6" x14ac:dyDescent="0.25">
      <c r="A2330" s="58" t="s">
        <v>10</v>
      </c>
      <c r="B2330" s="58" t="s">
        <v>245</v>
      </c>
      <c r="C2330" s="58">
        <v>1</v>
      </c>
      <c r="D2330" s="58">
        <v>0</v>
      </c>
      <c r="E2330" s="58">
        <v>1</v>
      </c>
      <c r="F2330" s="58">
        <v>48</v>
      </c>
    </row>
    <row r="2331" spans="1:6" x14ac:dyDescent="0.25">
      <c r="A2331" s="58" t="s">
        <v>10</v>
      </c>
      <c r="B2331" s="58" t="s">
        <v>245</v>
      </c>
      <c r="C2331" s="58">
        <v>1</v>
      </c>
      <c r="D2331" s="58">
        <v>1</v>
      </c>
      <c r="E2331" s="58">
        <v>0</v>
      </c>
      <c r="F2331" s="58">
        <v>37</v>
      </c>
    </row>
    <row r="2332" spans="1:6" x14ac:dyDescent="0.25">
      <c r="A2332" s="58" t="s">
        <v>10</v>
      </c>
      <c r="B2332" s="58" t="s">
        <v>245</v>
      </c>
      <c r="C2332" s="58">
        <v>1</v>
      </c>
      <c r="D2332" s="58">
        <v>1</v>
      </c>
      <c r="E2332" s="58">
        <v>1</v>
      </c>
      <c r="F2332" s="58">
        <v>1</v>
      </c>
    </row>
    <row r="2333" spans="1:6" x14ac:dyDescent="0.25">
      <c r="A2333" s="58" t="s">
        <v>10</v>
      </c>
      <c r="B2333" s="58" t="s">
        <v>185</v>
      </c>
      <c r="C2333" s="58">
        <v>0</v>
      </c>
      <c r="D2333" s="58">
        <v>0</v>
      </c>
      <c r="E2333" s="58">
        <v>0</v>
      </c>
      <c r="F2333" s="58">
        <v>6495</v>
      </c>
    </row>
    <row r="2334" spans="1:6" x14ac:dyDescent="0.25">
      <c r="A2334" s="58" t="s">
        <v>10</v>
      </c>
      <c r="B2334" s="58" t="s">
        <v>185</v>
      </c>
      <c r="C2334" s="58">
        <v>0</v>
      </c>
      <c r="D2334" s="58">
        <v>0</v>
      </c>
      <c r="E2334" s="58">
        <v>1</v>
      </c>
      <c r="F2334" s="58">
        <v>2280</v>
      </c>
    </row>
    <row r="2335" spans="1:6" x14ac:dyDescent="0.25">
      <c r="A2335" s="58" t="s">
        <v>10</v>
      </c>
      <c r="B2335" s="58" t="s">
        <v>185</v>
      </c>
      <c r="C2335" s="58">
        <v>0</v>
      </c>
      <c r="D2335" s="58">
        <v>1</v>
      </c>
      <c r="E2335" s="58">
        <v>0</v>
      </c>
      <c r="F2335" s="58">
        <v>157</v>
      </c>
    </row>
    <row r="2336" spans="1:6" x14ac:dyDescent="0.25">
      <c r="A2336" s="58" t="s">
        <v>10</v>
      </c>
      <c r="B2336" s="58" t="s">
        <v>185</v>
      </c>
      <c r="C2336" s="58">
        <v>0</v>
      </c>
      <c r="D2336" s="58">
        <v>1</v>
      </c>
      <c r="E2336" s="58">
        <v>1</v>
      </c>
      <c r="F2336" s="58">
        <v>10</v>
      </c>
    </row>
    <row r="2337" spans="1:6" x14ac:dyDescent="0.25">
      <c r="A2337" s="58" t="s">
        <v>10</v>
      </c>
      <c r="B2337" s="58" t="s">
        <v>185</v>
      </c>
      <c r="C2337" s="58">
        <v>1</v>
      </c>
      <c r="D2337" s="58">
        <v>0</v>
      </c>
      <c r="E2337" s="58">
        <v>0</v>
      </c>
      <c r="F2337" s="58">
        <v>3807</v>
      </c>
    </row>
    <row r="2338" spans="1:6" x14ac:dyDescent="0.25">
      <c r="A2338" s="58" t="s">
        <v>10</v>
      </c>
      <c r="B2338" s="58" t="s">
        <v>185</v>
      </c>
      <c r="C2338" s="58">
        <v>1</v>
      </c>
      <c r="D2338" s="58">
        <v>0</v>
      </c>
      <c r="E2338" s="58">
        <v>1</v>
      </c>
      <c r="F2338" s="58">
        <v>128</v>
      </c>
    </row>
    <row r="2339" spans="1:6" x14ac:dyDescent="0.25">
      <c r="A2339" s="58" t="s">
        <v>10</v>
      </c>
      <c r="B2339" s="58" t="s">
        <v>185</v>
      </c>
      <c r="C2339" s="58">
        <v>1</v>
      </c>
      <c r="D2339" s="58">
        <v>1</v>
      </c>
      <c r="E2339" s="58">
        <v>0</v>
      </c>
      <c r="F2339" s="58">
        <v>168</v>
      </c>
    </row>
    <row r="2340" spans="1:6" x14ac:dyDescent="0.25">
      <c r="A2340" s="58" t="s">
        <v>10</v>
      </c>
      <c r="B2340" s="58" t="s">
        <v>185</v>
      </c>
      <c r="C2340" s="58">
        <v>1</v>
      </c>
      <c r="D2340" s="58">
        <v>1</v>
      </c>
      <c r="E2340" s="58">
        <v>1</v>
      </c>
      <c r="F2340" s="58">
        <v>1</v>
      </c>
    </row>
    <row r="2341" spans="1:6" x14ac:dyDescent="0.25">
      <c r="A2341" s="58" t="s">
        <v>10</v>
      </c>
      <c r="B2341" s="58" t="s">
        <v>173</v>
      </c>
      <c r="C2341" s="58">
        <v>0</v>
      </c>
      <c r="D2341" s="58">
        <v>0</v>
      </c>
      <c r="E2341" s="58">
        <v>0</v>
      </c>
      <c r="F2341" s="58">
        <v>5207</v>
      </c>
    </row>
    <row r="2342" spans="1:6" x14ac:dyDescent="0.25">
      <c r="A2342" s="58" t="s">
        <v>10</v>
      </c>
      <c r="B2342" s="58" t="s">
        <v>173</v>
      </c>
      <c r="C2342" s="58">
        <v>0</v>
      </c>
      <c r="D2342" s="58">
        <v>0</v>
      </c>
      <c r="E2342" s="58">
        <v>1</v>
      </c>
      <c r="F2342" s="58">
        <v>841</v>
      </c>
    </row>
    <row r="2343" spans="1:6" x14ac:dyDescent="0.25">
      <c r="A2343" s="58" t="s">
        <v>10</v>
      </c>
      <c r="B2343" s="58" t="s">
        <v>173</v>
      </c>
      <c r="C2343" s="58">
        <v>0</v>
      </c>
      <c r="D2343" s="58">
        <v>1</v>
      </c>
      <c r="E2343" s="58">
        <v>0</v>
      </c>
      <c r="F2343" s="58">
        <v>135</v>
      </c>
    </row>
    <row r="2344" spans="1:6" x14ac:dyDescent="0.25">
      <c r="A2344" s="58" t="s">
        <v>10</v>
      </c>
      <c r="B2344" s="58" t="s">
        <v>173</v>
      </c>
      <c r="C2344" s="58">
        <v>0</v>
      </c>
      <c r="D2344" s="58">
        <v>1</v>
      </c>
      <c r="E2344" s="58">
        <v>1</v>
      </c>
      <c r="F2344" s="58">
        <v>3</v>
      </c>
    </row>
    <row r="2345" spans="1:6" x14ac:dyDescent="0.25">
      <c r="A2345" s="58" t="s">
        <v>10</v>
      </c>
      <c r="B2345" s="58" t="s">
        <v>173</v>
      </c>
      <c r="C2345" s="58">
        <v>1</v>
      </c>
      <c r="D2345" s="58">
        <v>0</v>
      </c>
      <c r="E2345" s="58">
        <v>0</v>
      </c>
      <c r="F2345" s="58">
        <v>2560</v>
      </c>
    </row>
    <row r="2346" spans="1:6" x14ac:dyDescent="0.25">
      <c r="A2346" s="58" t="s">
        <v>10</v>
      </c>
      <c r="B2346" s="58" t="s">
        <v>173</v>
      </c>
      <c r="C2346" s="58">
        <v>1</v>
      </c>
      <c r="D2346" s="58">
        <v>0</v>
      </c>
      <c r="E2346" s="58">
        <v>1</v>
      </c>
      <c r="F2346" s="58">
        <v>77</v>
      </c>
    </row>
    <row r="2347" spans="1:6" x14ac:dyDescent="0.25">
      <c r="A2347" s="58" t="s">
        <v>10</v>
      </c>
      <c r="B2347" s="58" t="s">
        <v>173</v>
      </c>
      <c r="C2347" s="58">
        <v>1</v>
      </c>
      <c r="D2347" s="58">
        <v>1</v>
      </c>
      <c r="E2347" s="58">
        <v>0</v>
      </c>
      <c r="F2347" s="58">
        <v>138</v>
      </c>
    </row>
    <row r="2348" spans="1:6" x14ac:dyDescent="0.25">
      <c r="A2348" s="58" t="s">
        <v>10</v>
      </c>
      <c r="B2348" s="58" t="s">
        <v>173</v>
      </c>
      <c r="C2348" s="58">
        <v>1</v>
      </c>
      <c r="D2348" s="58">
        <v>1</v>
      </c>
      <c r="E2348" s="58">
        <v>1</v>
      </c>
      <c r="F2348" s="58">
        <v>2</v>
      </c>
    </row>
    <row r="2349" spans="1:6" x14ac:dyDescent="0.25">
      <c r="A2349" s="58" t="s">
        <v>10</v>
      </c>
      <c r="B2349" s="58" t="s">
        <v>174</v>
      </c>
      <c r="C2349" s="58">
        <v>0</v>
      </c>
      <c r="D2349" s="58">
        <v>0</v>
      </c>
      <c r="E2349" s="58">
        <v>0</v>
      </c>
      <c r="F2349" s="58">
        <v>9057</v>
      </c>
    </row>
    <row r="2350" spans="1:6" x14ac:dyDescent="0.25">
      <c r="A2350" s="58" t="s">
        <v>10</v>
      </c>
      <c r="B2350" s="58" t="s">
        <v>174</v>
      </c>
      <c r="C2350" s="58">
        <v>0</v>
      </c>
      <c r="D2350" s="58">
        <v>0</v>
      </c>
      <c r="E2350" s="58">
        <v>1</v>
      </c>
      <c r="F2350" s="58">
        <v>1903</v>
      </c>
    </row>
    <row r="2351" spans="1:6" x14ac:dyDescent="0.25">
      <c r="A2351" s="58" t="s">
        <v>10</v>
      </c>
      <c r="B2351" s="58" t="s">
        <v>174</v>
      </c>
      <c r="C2351" s="58">
        <v>0</v>
      </c>
      <c r="D2351" s="58">
        <v>1</v>
      </c>
      <c r="E2351" s="58">
        <v>0</v>
      </c>
      <c r="F2351" s="58">
        <v>228</v>
      </c>
    </row>
    <row r="2352" spans="1:6" x14ac:dyDescent="0.25">
      <c r="A2352" s="58" t="s">
        <v>10</v>
      </c>
      <c r="B2352" s="58" t="s">
        <v>174</v>
      </c>
      <c r="C2352" s="58">
        <v>0</v>
      </c>
      <c r="D2352" s="58">
        <v>1</v>
      </c>
      <c r="E2352" s="58">
        <v>1</v>
      </c>
      <c r="F2352" s="58">
        <v>13</v>
      </c>
    </row>
    <row r="2353" spans="1:6" x14ac:dyDescent="0.25">
      <c r="A2353" s="58" t="s">
        <v>10</v>
      </c>
      <c r="B2353" s="58" t="s">
        <v>174</v>
      </c>
      <c r="C2353" s="58">
        <v>1</v>
      </c>
      <c r="D2353" s="58">
        <v>0</v>
      </c>
      <c r="E2353" s="58">
        <v>0</v>
      </c>
      <c r="F2353" s="58">
        <v>4765</v>
      </c>
    </row>
    <row r="2354" spans="1:6" x14ac:dyDescent="0.25">
      <c r="A2354" s="58" t="s">
        <v>10</v>
      </c>
      <c r="B2354" s="58" t="s">
        <v>174</v>
      </c>
      <c r="C2354" s="58">
        <v>1</v>
      </c>
      <c r="D2354" s="58">
        <v>0</v>
      </c>
      <c r="E2354" s="58">
        <v>1</v>
      </c>
      <c r="F2354" s="58">
        <v>134</v>
      </c>
    </row>
    <row r="2355" spans="1:6" x14ac:dyDescent="0.25">
      <c r="A2355" s="58" t="s">
        <v>10</v>
      </c>
      <c r="B2355" s="58" t="s">
        <v>174</v>
      </c>
      <c r="C2355" s="58">
        <v>1</v>
      </c>
      <c r="D2355" s="58">
        <v>1</v>
      </c>
      <c r="E2355" s="58">
        <v>0</v>
      </c>
      <c r="F2355" s="58">
        <v>170</v>
      </c>
    </row>
    <row r="2356" spans="1:6" x14ac:dyDescent="0.25">
      <c r="A2356" s="58" t="s">
        <v>10</v>
      </c>
      <c r="B2356" s="58" t="s">
        <v>174</v>
      </c>
      <c r="C2356" s="58">
        <v>1</v>
      </c>
      <c r="D2356" s="58">
        <v>1</v>
      </c>
      <c r="E2356" s="58">
        <v>1</v>
      </c>
      <c r="F2356" s="58">
        <v>1</v>
      </c>
    </row>
    <row r="2357" spans="1:6" x14ac:dyDescent="0.25">
      <c r="A2357" s="58" t="s">
        <v>10</v>
      </c>
      <c r="B2357" s="58" t="s">
        <v>181</v>
      </c>
      <c r="C2357" s="58">
        <v>0</v>
      </c>
      <c r="D2357" s="58">
        <v>0</v>
      </c>
      <c r="E2357" s="58">
        <v>0</v>
      </c>
      <c r="F2357" s="58">
        <v>1942</v>
      </c>
    </row>
    <row r="2358" spans="1:6" x14ac:dyDescent="0.25">
      <c r="A2358" s="58" t="s">
        <v>10</v>
      </c>
      <c r="B2358" s="58" t="s">
        <v>181</v>
      </c>
      <c r="C2358" s="58">
        <v>0</v>
      </c>
      <c r="D2358" s="58">
        <v>0</v>
      </c>
      <c r="E2358" s="58">
        <v>1</v>
      </c>
      <c r="F2358" s="58">
        <v>555</v>
      </c>
    </row>
    <row r="2359" spans="1:6" x14ac:dyDescent="0.25">
      <c r="A2359" s="58" t="s">
        <v>10</v>
      </c>
      <c r="B2359" s="58" t="s">
        <v>181</v>
      </c>
      <c r="C2359" s="58">
        <v>0</v>
      </c>
      <c r="D2359" s="58">
        <v>1</v>
      </c>
      <c r="E2359" s="58">
        <v>0</v>
      </c>
      <c r="F2359" s="58">
        <v>74</v>
      </c>
    </row>
    <row r="2360" spans="1:6" x14ac:dyDescent="0.25">
      <c r="A2360" s="58" t="s">
        <v>10</v>
      </c>
      <c r="B2360" s="58" t="s">
        <v>181</v>
      </c>
      <c r="C2360" s="58">
        <v>0</v>
      </c>
      <c r="D2360" s="58">
        <v>1</v>
      </c>
      <c r="E2360" s="58">
        <v>1</v>
      </c>
      <c r="F2360" s="58">
        <v>8</v>
      </c>
    </row>
    <row r="2361" spans="1:6" x14ac:dyDescent="0.25">
      <c r="A2361" s="58" t="s">
        <v>10</v>
      </c>
      <c r="B2361" s="58" t="s">
        <v>181</v>
      </c>
      <c r="C2361" s="58">
        <v>1</v>
      </c>
      <c r="D2361" s="58">
        <v>0</v>
      </c>
      <c r="E2361" s="58">
        <v>0</v>
      </c>
      <c r="F2361" s="58">
        <v>680</v>
      </c>
    </row>
    <row r="2362" spans="1:6" x14ac:dyDescent="0.25">
      <c r="A2362" s="58" t="s">
        <v>10</v>
      </c>
      <c r="B2362" s="58" t="s">
        <v>181</v>
      </c>
      <c r="C2362" s="58">
        <v>1</v>
      </c>
      <c r="D2362" s="58">
        <v>0</v>
      </c>
      <c r="E2362" s="58">
        <v>1</v>
      </c>
      <c r="F2362" s="58">
        <v>50</v>
      </c>
    </row>
    <row r="2363" spans="1:6" x14ac:dyDescent="0.25">
      <c r="A2363" s="58" t="s">
        <v>10</v>
      </c>
      <c r="B2363" s="58" t="s">
        <v>181</v>
      </c>
      <c r="C2363" s="58">
        <v>1</v>
      </c>
      <c r="D2363" s="58">
        <v>1</v>
      </c>
      <c r="E2363" s="58">
        <v>0</v>
      </c>
      <c r="F2363" s="58">
        <v>53</v>
      </c>
    </row>
    <row r="2364" spans="1:6" x14ac:dyDescent="0.25">
      <c r="A2364" s="58" t="s">
        <v>10</v>
      </c>
      <c r="B2364" s="58" t="s">
        <v>181</v>
      </c>
      <c r="C2364" s="58">
        <v>1</v>
      </c>
      <c r="D2364" s="58">
        <v>1</v>
      </c>
      <c r="E2364" s="58">
        <v>1</v>
      </c>
      <c r="F2364" s="58">
        <v>2</v>
      </c>
    </row>
    <row r="2365" spans="1:6" x14ac:dyDescent="0.25">
      <c r="A2365" s="58" t="s">
        <v>10</v>
      </c>
      <c r="B2365" s="58" t="s">
        <v>215</v>
      </c>
      <c r="C2365" s="58">
        <v>0</v>
      </c>
      <c r="D2365" s="58">
        <v>0</v>
      </c>
      <c r="E2365" s="58">
        <v>0</v>
      </c>
      <c r="F2365" s="58">
        <v>2978</v>
      </c>
    </row>
    <row r="2366" spans="1:6" x14ac:dyDescent="0.25">
      <c r="A2366" s="58" t="s">
        <v>10</v>
      </c>
      <c r="B2366" s="58" t="s">
        <v>215</v>
      </c>
      <c r="C2366" s="58">
        <v>0</v>
      </c>
      <c r="D2366" s="58">
        <v>0</v>
      </c>
      <c r="E2366" s="58">
        <v>1</v>
      </c>
      <c r="F2366" s="58">
        <v>879</v>
      </c>
    </row>
    <row r="2367" spans="1:6" x14ac:dyDescent="0.25">
      <c r="A2367" s="58" t="s">
        <v>10</v>
      </c>
      <c r="B2367" s="58" t="s">
        <v>215</v>
      </c>
      <c r="C2367" s="58">
        <v>0</v>
      </c>
      <c r="D2367" s="58">
        <v>1</v>
      </c>
      <c r="E2367" s="58">
        <v>0</v>
      </c>
      <c r="F2367" s="58">
        <v>81</v>
      </c>
    </row>
    <row r="2368" spans="1:6" x14ac:dyDescent="0.25">
      <c r="A2368" s="58" t="s">
        <v>10</v>
      </c>
      <c r="B2368" s="58" t="s">
        <v>215</v>
      </c>
      <c r="C2368" s="58">
        <v>0</v>
      </c>
      <c r="D2368" s="58">
        <v>1</v>
      </c>
      <c r="E2368" s="58">
        <v>1</v>
      </c>
      <c r="F2368" s="58">
        <v>6</v>
      </c>
    </row>
    <row r="2369" spans="1:6" x14ac:dyDescent="0.25">
      <c r="A2369" s="58" t="s">
        <v>10</v>
      </c>
      <c r="B2369" s="58" t="s">
        <v>215</v>
      </c>
      <c r="C2369" s="58">
        <v>1</v>
      </c>
      <c r="D2369" s="58">
        <v>0</v>
      </c>
      <c r="E2369" s="58">
        <v>0</v>
      </c>
      <c r="F2369" s="58">
        <v>1088</v>
      </c>
    </row>
    <row r="2370" spans="1:6" x14ac:dyDescent="0.25">
      <c r="A2370" s="58" t="s">
        <v>10</v>
      </c>
      <c r="B2370" s="58" t="s">
        <v>215</v>
      </c>
      <c r="C2370" s="58">
        <v>1</v>
      </c>
      <c r="D2370" s="58">
        <v>0</v>
      </c>
      <c r="E2370" s="58">
        <v>1</v>
      </c>
      <c r="F2370" s="58">
        <v>77</v>
      </c>
    </row>
    <row r="2371" spans="1:6" x14ac:dyDescent="0.25">
      <c r="A2371" s="58" t="s">
        <v>10</v>
      </c>
      <c r="B2371" s="58" t="s">
        <v>215</v>
      </c>
      <c r="C2371" s="58">
        <v>1</v>
      </c>
      <c r="D2371" s="58">
        <v>1</v>
      </c>
      <c r="E2371" s="58">
        <v>0</v>
      </c>
      <c r="F2371" s="58">
        <v>71</v>
      </c>
    </row>
    <row r="2372" spans="1:6" x14ac:dyDescent="0.25">
      <c r="A2372" s="58" t="s">
        <v>10</v>
      </c>
      <c r="B2372" s="58" t="s">
        <v>221</v>
      </c>
      <c r="C2372" s="58">
        <v>0</v>
      </c>
      <c r="D2372" s="58">
        <v>0</v>
      </c>
      <c r="E2372" s="58">
        <v>0</v>
      </c>
      <c r="F2372" s="58">
        <v>4535</v>
      </c>
    </row>
    <row r="2373" spans="1:6" x14ac:dyDescent="0.25">
      <c r="A2373" s="58" t="s">
        <v>10</v>
      </c>
      <c r="B2373" s="58" t="s">
        <v>221</v>
      </c>
      <c r="C2373" s="58">
        <v>0</v>
      </c>
      <c r="D2373" s="58">
        <v>0</v>
      </c>
      <c r="E2373" s="58">
        <v>1</v>
      </c>
      <c r="F2373" s="58">
        <v>818</v>
      </c>
    </row>
    <row r="2374" spans="1:6" x14ac:dyDescent="0.25">
      <c r="A2374" s="58" t="s">
        <v>10</v>
      </c>
      <c r="B2374" s="58" t="s">
        <v>221</v>
      </c>
      <c r="C2374" s="58">
        <v>0</v>
      </c>
      <c r="D2374" s="58">
        <v>1</v>
      </c>
      <c r="E2374" s="58">
        <v>0</v>
      </c>
      <c r="F2374" s="58">
        <v>185</v>
      </c>
    </row>
    <row r="2375" spans="1:6" x14ac:dyDescent="0.25">
      <c r="A2375" s="58" t="s">
        <v>10</v>
      </c>
      <c r="B2375" s="58" t="s">
        <v>221</v>
      </c>
      <c r="C2375" s="58">
        <v>0</v>
      </c>
      <c r="D2375" s="58">
        <v>1</v>
      </c>
      <c r="E2375" s="58">
        <v>1</v>
      </c>
      <c r="F2375" s="58">
        <v>5</v>
      </c>
    </row>
    <row r="2376" spans="1:6" x14ac:dyDescent="0.25">
      <c r="A2376" s="58" t="s">
        <v>10</v>
      </c>
      <c r="B2376" s="58" t="s">
        <v>221</v>
      </c>
      <c r="C2376" s="58">
        <v>1</v>
      </c>
      <c r="D2376" s="58">
        <v>0</v>
      </c>
      <c r="E2376" s="58">
        <v>0</v>
      </c>
      <c r="F2376" s="58">
        <v>2272</v>
      </c>
    </row>
    <row r="2377" spans="1:6" x14ac:dyDescent="0.25">
      <c r="A2377" s="58" t="s">
        <v>10</v>
      </c>
      <c r="B2377" s="58" t="s">
        <v>221</v>
      </c>
      <c r="C2377" s="58">
        <v>1</v>
      </c>
      <c r="D2377" s="58">
        <v>0</v>
      </c>
      <c r="E2377" s="58">
        <v>1</v>
      </c>
      <c r="F2377" s="58">
        <v>74</v>
      </c>
    </row>
    <row r="2378" spans="1:6" x14ac:dyDescent="0.25">
      <c r="A2378" s="58" t="s">
        <v>10</v>
      </c>
      <c r="B2378" s="58" t="s">
        <v>221</v>
      </c>
      <c r="C2378" s="58">
        <v>1</v>
      </c>
      <c r="D2378" s="58">
        <v>1</v>
      </c>
      <c r="E2378" s="58">
        <v>0</v>
      </c>
      <c r="F2378" s="58">
        <v>172</v>
      </c>
    </row>
    <row r="2379" spans="1:6" x14ac:dyDescent="0.25">
      <c r="A2379" s="58" t="s">
        <v>10</v>
      </c>
      <c r="B2379" s="58" t="s">
        <v>183</v>
      </c>
      <c r="C2379" s="58">
        <v>0</v>
      </c>
      <c r="D2379" s="58">
        <v>0</v>
      </c>
      <c r="E2379" s="58">
        <v>0</v>
      </c>
      <c r="F2379" s="58">
        <v>2553</v>
      </c>
    </row>
    <row r="2380" spans="1:6" x14ac:dyDescent="0.25">
      <c r="A2380" s="58" t="s">
        <v>10</v>
      </c>
      <c r="B2380" s="58" t="s">
        <v>183</v>
      </c>
      <c r="C2380" s="58">
        <v>0</v>
      </c>
      <c r="D2380" s="58">
        <v>0</v>
      </c>
      <c r="E2380" s="58">
        <v>1</v>
      </c>
      <c r="F2380" s="58">
        <v>831</v>
      </c>
    </row>
    <row r="2381" spans="1:6" x14ac:dyDescent="0.25">
      <c r="A2381" s="58" t="s">
        <v>10</v>
      </c>
      <c r="B2381" s="58" t="s">
        <v>183</v>
      </c>
      <c r="C2381" s="58">
        <v>0</v>
      </c>
      <c r="D2381" s="58">
        <v>1</v>
      </c>
      <c r="E2381" s="58">
        <v>0</v>
      </c>
      <c r="F2381" s="58">
        <v>81</v>
      </c>
    </row>
    <row r="2382" spans="1:6" x14ac:dyDescent="0.25">
      <c r="A2382" s="58" t="s">
        <v>10</v>
      </c>
      <c r="B2382" s="58" t="s">
        <v>183</v>
      </c>
      <c r="C2382" s="58">
        <v>0</v>
      </c>
      <c r="D2382" s="58">
        <v>1</v>
      </c>
      <c r="E2382" s="58">
        <v>1</v>
      </c>
      <c r="F2382" s="58">
        <v>6</v>
      </c>
    </row>
    <row r="2383" spans="1:6" x14ac:dyDescent="0.25">
      <c r="A2383" s="58" t="s">
        <v>10</v>
      </c>
      <c r="B2383" s="58" t="s">
        <v>183</v>
      </c>
      <c r="C2383" s="58">
        <v>1</v>
      </c>
      <c r="D2383" s="58">
        <v>0</v>
      </c>
      <c r="E2383" s="58">
        <v>0</v>
      </c>
      <c r="F2383" s="58">
        <v>1385</v>
      </c>
    </row>
    <row r="2384" spans="1:6" x14ac:dyDescent="0.25">
      <c r="A2384" s="58" t="s">
        <v>10</v>
      </c>
      <c r="B2384" s="58" t="s">
        <v>183</v>
      </c>
      <c r="C2384" s="58">
        <v>1</v>
      </c>
      <c r="D2384" s="58">
        <v>0</v>
      </c>
      <c r="E2384" s="58">
        <v>1</v>
      </c>
      <c r="F2384" s="58">
        <v>81</v>
      </c>
    </row>
    <row r="2385" spans="1:6" x14ac:dyDescent="0.25">
      <c r="A2385" s="58" t="s">
        <v>10</v>
      </c>
      <c r="B2385" s="58" t="s">
        <v>183</v>
      </c>
      <c r="C2385" s="58">
        <v>1</v>
      </c>
      <c r="D2385" s="58">
        <v>1</v>
      </c>
      <c r="E2385" s="58">
        <v>0</v>
      </c>
      <c r="F2385" s="58">
        <v>71</v>
      </c>
    </row>
    <row r="2386" spans="1:6" x14ac:dyDescent="0.25">
      <c r="A2386" s="58" t="s">
        <v>10</v>
      </c>
      <c r="B2386" s="58" t="s">
        <v>183</v>
      </c>
      <c r="C2386" s="58">
        <v>1</v>
      </c>
      <c r="D2386" s="58">
        <v>1</v>
      </c>
      <c r="E2386" s="58">
        <v>1</v>
      </c>
      <c r="F2386" s="58">
        <v>1</v>
      </c>
    </row>
    <row r="2387" spans="1:6" x14ac:dyDescent="0.25">
      <c r="A2387" s="58" t="s">
        <v>10</v>
      </c>
      <c r="B2387" s="58" t="s">
        <v>179</v>
      </c>
      <c r="C2387" s="58">
        <v>0</v>
      </c>
      <c r="D2387" s="58">
        <v>0</v>
      </c>
      <c r="E2387" s="58">
        <v>0</v>
      </c>
      <c r="F2387" s="58">
        <v>2755</v>
      </c>
    </row>
    <row r="2388" spans="1:6" x14ac:dyDescent="0.25">
      <c r="A2388" s="58" t="s">
        <v>10</v>
      </c>
      <c r="B2388" s="58" t="s">
        <v>179</v>
      </c>
      <c r="C2388" s="58">
        <v>0</v>
      </c>
      <c r="D2388" s="58">
        <v>0</v>
      </c>
      <c r="E2388" s="58">
        <v>1</v>
      </c>
      <c r="F2388" s="58">
        <v>769</v>
      </c>
    </row>
    <row r="2389" spans="1:6" x14ac:dyDescent="0.25">
      <c r="A2389" s="58" t="s">
        <v>10</v>
      </c>
      <c r="B2389" s="58" t="s">
        <v>179</v>
      </c>
      <c r="C2389" s="58">
        <v>0</v>
      </c>
      <c r="D2389" s="58">
        <v>1</v>
      </c>
      <c r="E2389" s="58">
        <v>0</v>
      </c>
      <c r="F2389" s="58">
        <v>124</v>
      </c>
    </row>
    <row r="2390" spans="1:6" x14ac:dyDescent="0.25">
      <c r="A2390" s="58" t="s">
        <v>10</v>
      </c>
      <c r="B2390" s="58" t="s">
        <v>179</v>
      </c>
      <c r="C2390" s="58">
        <v>0</v>
      </c>
      <c r="D2390" s="58">
        <v>1</v>
      </c>
      <c r="E2390" s="58">
        <v>1</v>
      </c>
      <c r="F2390" s="58">
        <v>6</v>
      </c>
    </row>
    <row r="2391" spans="1:6" x14ac:dyDescent="0.25">
      <c r="A2391" s="58" t="s">
        <v>10</v>
      </c>
      <c r="B2391" s="58" t="s">
        <v>179</v>
      </c>
      <c r="C2391" s="58">
        <v>1</v>
      </c>
      <c r="D2391" s="58">
        <v>0</v>
      </c>
      <c r="E2391" s="58">
        <v>0</v>
      </c>
      <c r="F2391" s="58">
        <v>1253</v>
      </c>
    </row>
    <row r="2392" spans="1:6" x14ac:dyDescent="0.25">
      <c r="A2392" s="58" t="s">
        <v>10</v>
      </c>
      <c r="B2392" s="58" t="s">
        <v>179</v>
      </c>
      <c r="C2392" s="58">
        <v>1</v>
      </c>
      <c r="D2392" s="58">
        <v>0</v>
      </c>
      <c r="E2392" s="58">
        <v>1</v>
      </c>
      <c r="F2392" s="58">
        <v>120</v>
      </c>
    </row>
    <row r="2393" spans="1:6" x14ac:dyDescent="0.25">
      <c r="A2393" s="58" t="s">
        <v>10</v>
      </c>
      <c r="B2393" s="58" t="s">
        <v>179</v>
      </c>
      <c r="C2393" s="58">
        <v>1</v>
      </c>
      <c r="D2393" s="58">
        <v>1</v>
      </c>
      <c r="E2393" s="58">
        <v>0</v>
      </c>
      <c r="F2393" s="58">
        <v>103</v>
      </c>
    </row>
    <row r="2394" spans="1:6" x14ac:dyDescent="0.25">
      <c r="A2394" s="58" t="s">
        <v>10</v>
      </c>
      <c r="B2394" s="58" t="s">
        <v>179</v>
      </c>
      <c r="C2394" s="58">
        <v>1</v>
      </c>
      <c r="D2394" s="58">
        <v>1</v>
      </c>
      <c r="E2394" s="58">
        <v>1</v>
      </c>
      <c r="F2394" s="58">
        <v>1</v>
      </c>
    </row>
    <row r="2395" spans="1:6" x14ac:dyDescent="0.25">
      <c r="A2395" s="58" t="s">
        <v>10</v>
      </c>
      <c r="B2395" s="58" t="s">
        <v>220</v>
      </c>
      <c r="C2395" s="58">
        <v>0</v>
      </c>
      <c r="D2395" s="58">
        <v>0</v>
      </c>
      <c r="E2395" s="58">
        <v>0</v>
      </c>
      <c r="F2395" s="58">
        <v>3472</v>
      </c>
    </row>
    <row r="2396" spans="1:6" x14ac:dyDescent="0.25">
      <c r="A2396" s="58" t="s">
        <v>10</v>
      </c>
      <c r="B2396" s="58" t="s">
        <v>220</v>
      </c>
      <c r="C2396" s="58">
        <v>0</v>
      </c>
      <c r="D2396" s="58">
        <v>0</v>
      </c>
      <c r="E2396" s="58">
        <v>1</v>
      </c>
      <c r="F2396" s="58">
        <v>1034</v>
      </c>
    </row>
    <row r="2397" spans="1:6" x14ac:dyDescent="0.25">
      <c r="A2397" s="58" t="s">
        <v>10</v>
      </c>
      <c r="B2397" s="58" t="s">
        <v>220</v>
      </c>
      <c r="C2397" s="58">
        <v>0</v>
      </c>
      <c r="D2397" s="58">
        <v>1</v>
      </c>
      <c r="E2397" s="58">
        <v>0</v>
      </c>
      <c r="F2397" s="58">
        <v>137</v>
      </c>
    </row>
    <row r="2398" spans="1:6" x14ac:dyDescent="0.25">
      <c r="A2398" s="58" t="s">
        <v>10</v>
      </c>
      <c r="B2398" s="58" t="s">
        <v>220</v>
      </c>
      <c r="C2398" s="58">
        <v>0</v>
      </c>
      <c r="D2398" s="58">
        <v>1</v>
      </c>
      <c r="E2398" s="58">
        <v>1</v>
      </c>
      <c r="F2398" s="58">
        <v>6</v>
      </c>
    </row>
    <row r="2399" spans="1:6" x14ac:dyDescent="0.25">
      <c r="A2399" s="58" t="s">
        <v>10</v>
      </c>
      <c r="B2399" s="58" t="s">
        <v>220</v>
      </c>
      <c r="C2399" s="58">
        <v>1</v>
      </c>
      <c r="D2399" s="58">
        <v>0</v>
      </c>
      <c r="E2399" s="58">
        <v>0</v>
      </c>
      <c r="F2399" s="58">
        <v>1683</v>
      </c>
    </row>
    <row r="2400" spans="1:6" x14ac:dyDescent="0.25">
      <c r="A2400" s="58" t="s">
        <v>10</v>
      </c>
      <c r="B2400" s="58" t="s">
        <v>220</v>
      </c>
      <c r="C2400" s="58">
        <v>1</v>
      </c>
      <c r="D2400" s="58">
        <v>0</v>
      </c>
      <c r="E2400" s="58">
        <v>1</v>
      </c>
      <c r="F2400" s="58">
        <v>106</v>
      </c>
    </row>
    <row r="2401" spans="1:6" x14ac:dyDescent="0.25">
      <c r="A2401" s="58" t="s">
        <v>10</v>
      </c>
      <c r="B2401" s="58" t="s">
        <v>220</v>
      </c>
      <c r="C2401" s="58">
        <v>1</v>
      </c>
      <c r="D2401" s="58">
        <v>1</v>
      </c>
      <c r="E2401" s="58">
        <v>0</v>
      </c>
      <c r="F2401" s="58">
        <v>96</v>
      </c>
    </row>
    <row r="2402" spans="1:6" x14ac:dyDescent="0.25">
      <c r="A2402" s="58" t="s">
        <v>10</v>
      </c>
      <c r="B2402" s="58" t="s">
        <v>220</v>
      </c>
      <c r="C2402" s="58">
        <v>1</v>
      </c>
      <c r="D2402" s="58">
        <v>1</v>
      </c>
      <c r="E2402" s="58">
        <v>1</v>
      </c>
      <c r="F2402" s="58">
        <v>2</v>
      </c>
    </row>
    <row r="2403" spans="1:6" x14ac:dyDescent="0.25">
      <c r="A2403" s="58" t="s">
        <v>10</v>
      </c>
      <c r="B2403" s="58" t="s">
        <v>184</v>
      </c>
      <c r="C2403" s="58">
        <v>0</v>
      </c>
      <c r="D2403" s="58">
        <v>0</v>
      </c>
      <c r="E2403" s="58">
        <v>0</v>
      </c>
      <c r="F2403" s="58">
        <v>4065</v>
      </c>
    </row>
    <row r="2404" spans="1:6" x14ac:dyDescent="0.25">
      <c r="A2404" s="58" t="s">
        <v>10</v>
      </c>
      <c r="B2404" s="58" t="s">
        <v>184</v>
      </c>
      <c r="C2404" s="58">
        <v>0</v>
      </c>
      <c r="D2404" s="58">
        <v>0</v>
      </c>
      <c r="E2404" s="58">
        <v>1</v>
      </c>
      <c r="F2404" s="58">
        <v>900</v>
      </c>
    </row>
    <row r="2405" spans="1:6" x14ac:dyDescent="0.25">
      <c r="A2405" s="58" t="s">
        <v>10</v>
      </c>
      <c r="B2405" s="58" t="s">
        <v>184</v>
      </c>
      <c r="C2405" s="58">
        <v>0</v>
      </c>
      <c r="D2405" s="58">
        <v>1</v>
      </c>
      <c r="E2405" s="58">
        <v>0</v>
      </c>
      <c r="F2405" s="58">
        <v>173</v>
      </c>
    </row>
    <row r="2406" spans="1:6" x14ac:dyDescent="0.25">
      <c r="A2406" s="58" t="s">
        <v>10</v>
      </c>
      <c r="B2406" s="58" t="s">
        <v>184</v>
      </c>
      <c r="C2406" s="58">
        <v>0</v>
      </c>
      <c r="D2406" s="58">
        <v>1</v>
      </c>
      <c r="E2406" s="58">
        <v>1</v>
      </c>
      <c r="F2406" s="58">
        <v>10</v>
      </c>
    </row>
    <row r="2407" spans="1:6" x14ac:dyDescent="0.25">
      <c r="A2407" s="58" t="s">
        <v>10</v>
      </c>
      <c r="B2407" s="58" t="s">
        <v>184</v>
      </c>
      <c r="C2407" s="58">
        <v>1</v>
      </c>
      <c r="D2407" s="58">
        <v>0</v>
      </c>
      <c r="E2407" s="58">
        <v>0</v>
      </c>
      <c r="F2407" s="58">
        <v>1877</v>
      </c>
    </row>
    <row r="2408" spans="1:6" x14ac:dyDescent="0.25">
      <c r="A2408" s="58" t="s">
        <v>10</v>
      </c>
      <c r="B2408" s="58" t="s">
        <v>184</v>
      </c>
      <c r="C2408" s="58">
        <v>1</v>
      </c>
      <c r="D2408" s="58">
        <v>0</v>
      </c>
      <c r="E2408" s="58">
        <v>1</v>
      </c>
      <c r="F2408" s="58">
        <v>85</v>
      </c>
    </row>
    <row r="2409" spans="1:6" x14ac:dyDescent="0.25">
      <c r="A2409" s="58" t="s">
        <v>10</v>
      </c>
      <c r="B2409" s="58" t="s">
        <v>184</v>
      </c>
      <c r="C2409" s="58">
        <v>1</v>
      </c>
      <c r="D2409" s="58">
        <v>1</v>
      </c>
      <c r="E2409" s="58">
        <v>0</v>
      </c>
      <c r="F2409" s="58">
        <v>103</v>
      </c>
    </row>
    <row r="2410" spans="1:6" x14ac:dyDescent="0.25">
      <c r="A2410" s="58" t="s">
        <v>10</v>
      </c>
      <c r="B2410" s="58" t="s">
        <v>184</v>
      </c>
      <c r="C2410" s="58">
        <v>1</v>
      </c>
      <c r="D2410" s="58">
        <v>1</v>
      </c>
      <c r="E2410" s="58">
        <v>1</v>
      </c>
      <c r="F2410" s="58">
        <v>1</v>
      </c>
    </row>
    <row r="2411" spans="1:6" x14ac:dyDescent="0.25">
      <c r="A2411" s="58" t="s">
        <v>10</v>
      </c>
      <c r="B2411" s="58" t="s">
        <v>219</v>
      </c>
      <c r="C2411" s="58">
        <v>0</v>
      </c>
      <c r="D2411" s="58">
        <v>0</v>
      </c>
      <c r="E2411" s="58">
        <v>0</v>
      </c>
      <c r="F2411" s="58">
        <v>3693</v>
      </c>
    </row>
    <row r="2412" spans="1:6" x14ac:dyDescent="0.25">
      <c r="A2412" s="58" t="s">
        <v>10</v>
      </c>
      <c r="B2412" s="58" t="s">
        <v>219</v>
      </c>
      <c r="C2412" s="58">
        <v>0</v>
      </c>
      <c r="D2412" s="58">
        <v>0</v>
      </c>
      <c r="E2412" s="58">
        <v>1</v>
      </c>
      <c r="F2412" s="58">
        <v>951</v>
      </c>
    </row>
    <row r="2413" spans="1:6" x14ac:dyDescent="0.25">
      <c r="A2413" s="58" t="s">
        <v>10</v>
      </c>
      <c r="B2413" s="58" t="s">
        <v>219</v>
      </c>
      <c r="C2413" s="58">
        <v>0</v>
      </c>
      <c r="D2413" s="58">
        <v>1</v>
      </c>
      <c r="E2413" s="58">
        <v>0</v>
      </c>
      <c r="F2413" s="58">
        <v>96</v>
      </c>
    </row>
    <row r="2414" spans="1:6" x14ac:dyDescent="0.25">
      <c r="A2414" s="58" t="s">
        <v>10</v>
      </c>
      <c r="B2414" s="58" t="s">
        <v>219</v>
      </c>
      <c r="C2414" s="58">
        <v>0</v>
      </c>
      <c r="D2414" s="58">
        <v>1</v>
      </c>
      <c r="E2414" s="58">
        <v>1</v>
      </c>
      <c r="F2414" s="58">
        <v>1</v>
      </c>
    </row>
    <row r="2415" spans="1:6" x14ac:dyDescent="0.25">
      <c r="A2415" s="58" t="s">
        <v>10</v>
      </c>
      <c r="B2415" s="58" t="s">
        <v>219</v>
      </c>
      <c r="C2415" s="58">
        <v>1</v>
      </c>
      <c r="D2415" s="58">
        <v>0</v>
      </c>
      <c r="E2415" s="58">
        <v>0</v>
      </c>
      <c r="F2415" s="58">
        <v>1825</v>
      </c>
    </row>
    <row r="2416" spans="1:6" x14ac:dyDescent="0.25">
      <c r="A2416" s="58" t="s">
        <v>10</v>
      </c>
      <c r="B2416" s="58" t="s">
        <v>219</v>
      </c>
      <c r="C2416" s="58">
        <v>1</v>
      </c>
      <c r="D2416" s="58">
        <v>0</v>
      </c>
      <c r="E2416" s="58">
        <v>1</v>
      </c>
      <c r="F2416" s="58">
        <v>44</v>
      </c>
    </row>
    <row r="2417" spans="1:6" x14ac:dyDescent="0.25">
      <c r="A2417" s="58" t="s">
        <v>10</v>
      </c>
      <c r="B2417" s="58" t="s">
        <v>219</v>
      </c>
      <c r="C2417" s="58">
        <v>1</v>
      </c>
      <c r="D2417" s="58">
        <v>1</v>
      </c>
      <c r="E2417" s="58">
        <v>0</v>
      </c>
      <c r="F2417" s="58">
        <v>74</v>
      </c>
    </row>
    <row r="2418" spans="1:6" x14ac:dyDescent="0.25">
      <c r="A2418" s="58" t="s">
        <v>10</v>
      </c>
      <c r="B2418" s="58" t="s">
        <v>219</v>
      </c>
      <c r="C2418" s="58">
        <v>1</v>
      </c>
      <c r="D2418" s="58">
        <v>1</v>
      </c>
      <c r="E2418" s="58">
        <v>1</v>
      </c>
      <c r="F2418" s="58">
        <v>1</v>
      </c>
    </row>
    <row r="2419" spans="1:6" x14ac:dyDescent="0.25">
      <c r="A2419" s="58" t="s">
        <v>10</v>
      </c>
      <c r="B2419" s="58" t="s">
        <v>216</v>
      </c>
      <c r="C2419" s="58">
        <v>0</v>
      </c>
      <c r="D2419" s="58">
        <v>0</v>
      </c>
      <c r="E2419" s="58">
        <v>0</v>
      </c>
      <c r="F2419" s="58">
        <v>1748</v>
      </c>
    </row>
    <row r="2420" spans="1:6" x14ac:dyDescent="0.25">
      <c r="A2420" s="58" t="s">
        <v>10</v>
      </c>
      <c r="B2420" s="58" t="s">
        <v>216</v>
      </c>
      <c r="C2420" s="58">
        <v>0</v>
      </c>
      <c r="D2420" s="58">
        <v>0</v>
      </c>
      <c r="E2420" s="58">
        <v>1</v>
      </c>
      <c r="F2420" s="58">
        <v>544</v>
      </c>
    </row>
    <row r="2421" spans="1:6" x14ac:dyDescent="0.25">
      <c r="A2421" s="58" t="s">
        <v>10</v>
      </c>
      <c r="B2421" s="58" t="s">
        <v>216</v>
      </c>
      <c r="C2421" s="58">
        <v>0</v>
      </c>
      <c r="D2421" s="58">
        <v>1</v>
      </c>
      <c r="E2421" s="58">
        <v>0</v>
      </c>
      <c r="F2421" s="58">
        <v>60</v>
      </c>
    </row>
    <row r="2422" spans="1:6" x14ac:dyDescent="0.25">
      <c r="A2422" s="58" t="s">
        <v>10</v>
      </c>
      <c r="B2422" s="58" t="s">
        <v>216</v>
      </c>
      <c r="C2422" s="58">
        <v>0</v>
      </c>
      <c r="D2422" s="58">
        <v>1</v>
      </c>
      <c r="E2422" s="58">
        <v>1</v>
      </c>
      <c r="F2422" s="58">
        <v>3</v>
      </c>
    </row>
    <row r="2423" spans="1:6" x14ac:dyDescent="0.25">
      <c r="A2423" s="58" t="s">
        <v>10</v>
      </c>
      <c r="B2423" s="58" t="s">
        <v>216</v>
      </c>
      <c r="C2423" s="58">
        <v>1</v>
      </c>
      <c r="D2423" s="58">
        <v>0</v>
      </c>
      <c r="E2423" s="58">
        <v>0</v>
      </c>
      <c r="F2423" s="58">
        <v>1303</v>
      </c>
    </row>
    <row r="2424" spans="1:6" x14ac:dyDescent="0.25">
      <c r="A2424" s="58" t="s">
        <v>10</v>
      </c>
      <c r="B2424" s="58" t="s">
        <v>216</v>
      </c>
      <c r="C2424" s="58">
        <v>1</v>
      </c>
      <c r="D2424" s="58">
        <v>0</v>
      </c>
      <c r="E2424" s="58">
        <v>1</v>
      </c>
      <c r="F2424" s="58">
        <v>26</v>
      </c>
    </row>
    <row r="2425" spans="1:6" x14ac:dyDescent="0.25">
      <c r="A2425" s="58" t="s">
        <v>10</v>
      </c>
      <c r="B2425" s="58" t="s">
        <v>216</v>
      </c>
      <c r="C2425" s="58">
        <v>1</v>
      </c>
      <c r="D2425" s="58">
        <v>1</v>
      </c>
      <c r="E2425" s="58">
        <v>0</v>
      </c>
      <c r="F2425" s="58">
        <v>76</v>
      </c>
    </row>
    <row r="2426" spans="1:6" x14ac:dyDescent="0.25">
      <c r="A2426" s="58" t="s">
        <v>10</v>
      </c>
      <c r="B2426" s="58" t="s">
        <v>207</v>
      </c>
      <c r="C2426" s="58">
        <v>0</v>
      </c>
      <c r="D2426" s="58">
        <v>0</v>
      </c>
      <c r="E2426" s="58">
        <v>0</v>
      </c>
      <c r="F2426" s="58">
        <v>2705</v>
      </c>
    </row>
    <row r="2427" spans="1:6" x14ac:dyDescent="0.25">
      <c r="A2427" s="58" t="s">
        <v>10</v>
      </c>
      <c r="B2427" s="58" t="s">
        <v>207</v>
      </c>
      <c r="C2427" s="58">
        <v>0</v>
      </c>
      <c r="D2427" s="58">
        <v>0</v>
      </c>
      <c r="E2427" s="58">
        <v>1</v>
      </c>
      <c r="F2427" s="58">
        <v>614</v>
      </c>
    </row>
    <row r="2428" spans="1:6" x14ac:dyDescent="0.25">
      <c r="A2428" s="58" t="s">
        <v>10</v>
      </c>
      <c r="B2428" s="58" t="s">
        <v>207</v>
      </c>
      <c r="C2428" s="58">
        <v>0</v>
      </c>
      <c r="D2428" s="58">
        <v>1</v>
      </c>
      <c r="E2428" s="58">
        <v>0</v>
      </c>
      <c r="F2428" s="58">
        <v>99</v>
      </c>
    </row>
    <row r="2429" spans="1:6" x14ac:dyDescent="0.25">
      <c r="A2429" s="58" t="s">
        <v>10</v>
      </c>
      <c r="B2429" s="58" t="s">
        <v>207</v>
      </c>
      <c r="C2429" s="58">
        <v>0</v>
      </c>
      <c r="D2429" s="58">
        <v>1</v>
      </c>
      <c r="E2429" s="58">
        <v>1</v>
      </c>
      <c r="F2429" s="58">
        <v>1</v>
      </c>
    </row>
    <row r="2430" spans="1:6" x14ac:dyDescent="0.25">
      <c r="A2430" s="58" t="s">
        <v>10</v>
      </c>
      <c r="B2430" s="58" t="s">
        <v>207</v>
      </c>
      <c r="C2430" s="58">
        <v>1</v>
      </c>
      <c r="D2430" s="58">
        <v>0</v>
      </c>
      <c r="E2430" s="58">
        <v>0</v>
      </c>
      <c r="F2430" s="58">
        <v>1602</v>
      </c>
    </row>
    <row r="2431" spans="1:6" x14ac:dyDescent="0.25">
      <c r="A2431" s="58" t="s">
        <v>10</v>
      </c>
      <c r="B2431" s="58" t="s">
        <v>207</v>
      </c>
      <c r="C2431" s="58">
        <v>1</v>
      </c>
      <c r="D2431" s="58">
        <v>0</v>
      </c>
      <c r="E2431" s="58">
        <v>1</v>
      </c>
      <c r="F2431" s="58">
        <v>42</v>
      </c>
    </row>
    <row r="2432" spans="1:6" x14ac:dyDescent="0.25">
      <c r="A2432" s="58" t="s">
        <v>10</v>
      </c>
      <c r="B2432" s="58" t="s">
        <v>207</v>
      </c>
      <c r="C2432" s="58">
        <v>1</v>
      </c>
      <c r="D2432" s="58">
        <v>1</v>
      </c>
      <c r="E2432" s="58">
        <v>0</v>
      </c>
      <c r="F2432" s="58">
        <v>55</v>
      </c>
    </row>
    <row r="2433" spans="1:6" x14ac:dyDescent="0.25">
      <c r="A2433" s="58" t="s">
        <v>10</v>
      </c>
      <c r="B2433" s="58" t="s">
        <v>303</v>
      </c>
      <c r="C2433" s="58">
        <v>0</v>
      </c>
      <c r="D2433" s="58">
        <v>0</v>
      </c>
      <c r="E2433" s="58">
        <v>0</v>
      </c>
      <c r="F2433" s="58">
        <v>2545</v>
      </c>
    </row>
    <row r="2434" spans="1:6" x14ac:dyDescent="0.25">
      <c r="A2434" s="58" t="s">
        <v>10</v>
      </c>
      <c r="B2434" s="58" t="s">
        <v>303</v>
      </c>
      <c r="C2434" s="58">
        <v>0</v>
      </c>
      <c r="D2434" s="58">
        <v>0</v>
      </c>
      <c r="E2434" s="58">
        <v>1</v>
      </c>
      <c r="F2434" s="58">
        <v>899</v>
      </c>
    </row>
    <row r="2435" spans="1:6" x14ac:dyDescent="0.25">
      <c r="A2435" s="58" t="s">
        <v>10</v>
      </c>
      <c r="B2435" s="58" t="s">
        <v>303</v>
      </c>
      <c r="C2435" s="58">
        <v>0</v>
      </c>
      <c r="D2435" s="58">
        <v>1</v>
      </c>
      <c r="E2435" s="58">
        <v>0</v>
      </c>
      <c r="F2435" s="58">
        <v>130</v>
      </c>
    </row>
    <row r="2436" spans="1:6" x14ac:dyDescent="0.25">
      <c r="A2436" s="58" t="s">
        <v>10</v>
      </c>
      <c r="B2436" s="58" t="s">
        <v>303</v>
      </c>
      <c r="C2436" s="58">
        <v>0</v>
      </c>
      <c r="D2436" s="58">
        <v>1</v>
      </c>
      <c r="E2436" s="58">
        <v>1</v>
      </c>
      <c r="F2436" s="58">
        <v>8</v>
      </c>
    </row>
    <row r="2437" spans="1:6" x14ac:dyDescent="0.25">
      <c r="A2437" s="58" t="s">
        <v>10</v>
      </c>
      <c r="B2437" s="58" t="s">
        <v>303</v>
      </c>
      <c r="C2437" s="58">
        <v>1</v>
      </c>
      <c r="D2437" s="58">
        <v>0</v>
      </c>
      <c r="E2437" s="58">
        <v>0</v>
      </c>
      <c r="F2437" s="58">
        <v>1110</v>
      </c>
    </row>
    <row r="2438" spans="1:6" x14ac:dyDescent="0.25">
      <c r="A2438" s="58" t="s">
        <v>10</v>
      </c>
      <c r="B2438" s="58" t="s">
        <v>303</v>
      </c>
      <c r="C2438" s="58">
        <v>1</v>
      </c>
      <c r="D2438" s="58">
        <v>0</v>
      </c>
      <c r="E2438" s="58">
        <v>1</v>
      </c>
      <c r="F2438" s="58">
        <v>85</v>
      </c>
    </row>
    <row r="2439" spans="1:6" x14ac:dyDescent="0.25">
      <c r="A2439" s="58" t="s">
        <v>10</v>
      </c>
      <c r="B2439" s="58" t="s">
        <v>303</v>
      </c>
      <c r="C2439" s="58">
        <v>1</v>
      </c>
      <c r="D2439" s="58">
        <v>1</v>
      </c>
      <c r="E2439" s="58">
        <v>0</v>
      </c>
      <c r="F2439" s="58">
        <v>65</v>
      </c>
    </row>
    <row r="2440" spans="1:6" x14ac:dyDescent="0.25">
      <c r="A2440" s="58" t="s">
        <v>10</v>
      </c>
      <c r="B2440" s="58" t="s">
        <v>303</v>
      </c>
      <c r="C2440" s="58">
        <v>1</v>
      </c>
      <c r="D2440" s="58">
        <v>1</v>
      </c>
      <c r="E2440" s="58">
        <v>1</v>
      </c>
      <c r="F2440" s="58">
        <v>3</v>
      </c>
    </row>
    <row r="2441" spans="1:6" x14ac:dyDescent="0.25">
      <c r="A2441" s="58" t="s">
        <v>10</v>
      </c>
      <c r="B2441" s="58" t="s">
        <v>304</v>
      </c>
      <c r="C2441" s="58">
        <v>0</v>
      </c>
      <c r="D2441" s="58">
        <v>0</v>
      </c>
      <c r="E2441" s="58">
        <v>0</v>
      </c>
      <c r="F2441" s="58">
        <v>3228</v>
      </c>
    </row>
    <row r="2442" spans="1:6" x14ac:dyDescent="0.25">
      <c r="A2442" s="58" t="s">
        <v>10</v>
      </c>
      <c r="B2442" s="58" t="s">
        <v>304</v>
      </c>
      <c r="C2442" s="58">
        <v>0</v>
      </c>
      <c r="D2442" s="58">
        <v>0</v>
      </c>
      <c r="E2442" s="58">
        <v>1</v>
      </c>
      <c r="F2442" s="58">
        <v>907</v>
      </c>
    </row>
    <row r="2443" spans="1:6" x14ac:dyDescent="0.25">
      <c r="A2443" s="58" t="s">
        <v>10</v>
      </c>
      <c r="B2443" s="58" t="s">
        <v>304</v>
      </c>
      <c r="C2443" s="58">
        <v>0</v>
      </c>
      <c r="D2443" s="58">
        <v>1</v>
      </c>
      <c r="E2443" s="58">
        <v>0</v>
      </c>
      <c r="F2443" s="58">
        <v>138</v>
      </c>
    </row>
    <row r="2444" spans="1:6" x14ac:dyDescent="0.25">
      <c r="A2444" s="58" t="s">
        <v>10</v>
      </c>
      <c r="B2444" s="58" t="s">
        <v>304</v>
      </c>
      <c r="C2444" s="58">
        <v>0</v>
      </c>
      <c r="D2444" s="58">
        <v>1</v>
      </c>
      <c r="E2444" s="58">
        <v>1</v>
      </c>
      <c r="F2444" s="58">
        <v>5</v>
      </c>
    </row>
    <row r="2445" spans="1:6" x14ac:dyDescent="0.25">
      <c r="A2445" s="58" t="s">
        <v>10</v>
      </c>
      <c r="B2445" s="58" t="s">
        <v>304</v>
      </c>
      <c r="C2445" s="58">
        <v>1</v>
      </c>
      <c r="D2445" s="58">
        <v>0</v>
      </c>
      <c r="E2445" s="58">
        <v>0</v>
      </c>
      <c r="F2445" s="58">
        <v>1559</v>
      </c>
    </row>
    <row r="2446" spans="1:6" x14ac:dyDescent="0.25">
      <c r="A2446" s="58" t="s">
        <v>10</v>
      </c>
      <c r="B2446" s="58" t="s">
        <v>304</v>
      </c>
      <c r="C2446" s="58">
        <v>1</v>
      </c>
      <c r="D2446" s="58">
        <v>0</v>
      </c>
      <c r="E2446" s="58">
        <v>1</v>
      </c>
      <c r="F2446" s="58">
        <v>78</v>
      </c>
    </row>
    <row r="2447" spans="1:6" x14ac:dyDescent="0.25">
      <c r="A2447" s="58" t="s">
        <v>10</v>
      </c>
      <c r="B2447" s="58" t="s">
        <v>304</v>
      </c>
      <c r="C2447" s="58">
        <v>1</v>
      </c>
      <c r="D2447" s="58">
        <v>1</v>
      </c>
      <c r="E2447" s="58">
        <v>0</v>
      </c>
      <c r="F2447" s="58">
        <v>111</v>
      </c>
    </row>
    <row r="2448" spans="1:6" x14ac:dyDescent="0.25">
      <c r="A2448" s="58" t="s">
        <v>10</v>
      </c>
      <c r="B2448" s="58" t="s">
        <v>304</v>
      </c>
      <c r="C2448" s="58">
        <v>1</v>
      </c>
      <c r="D2448" s="58">
        <v>1</v>
      </c>
      <c r="E2448" s="58">
        <v>1</v>
      </c>
      <c r="F2448" s="58">
        <v>1</v>
      </c>
    </row>
    <row r="2449" spans="1:6" x14ac:dyDescent="0.25">
      <c r="A2449" s="58" t="s">
        <v>5</v>
      </c>
      <c r="B2449" s="58" t="s">
        <v>300</v>
      </c>
      <c r="C2449" s="58">
        <v>0</v>
      </c>
      <c r="D2449" s="58">
        <v>0</v>
      </c>
      <c r="E2449" s="58">
        <v>0</v>
      </c>
      <c r="F2449" s="58">
        <v>160</v>
      </c>
    </row>
    <row r="2450" spans="1:6" x14ac:dyDescent="0.25">
      <c r="A2450" s="58" t="s">
        <v>5</v>
      </c>
      <c r="B2450" s="58" t="s">
        <v>300</v>
      </c>
      <c r="C2450" s="58">
        <v>0</v>
      </c>
      <c r="D2450" s="58">
        <v>0</v>
      </c>
      <c r="E2450" s="58">
        <v>1</v>
      </c>
      <c r="F2450" s="58">
        <v>299</v>
      </c>
    </row>
    <row r="2451" spans="1:6" x14ac:dyDescent="0.25">
      <c r="A2451" s="58" t="s">
        <v>5</v>
      </c>
      <c r="B2451" s="58" t="s">
        <v>300</v>
      </c>
      <c r="C2451" s="58">
        <v>0</v>
      </c>
      <c r="D2451" s="58">
        <v>1</v>
      </c>
      <c r="E2451" s="58">
        <v>0</v>
      </c>
      <c r="F2451" s="58">
        <v>73</v>
      </c>
    </row>
    <row r="2452" spans="1:6" x14ac:dyDescent="0.25">
      <c r="A2452" s="58" t="s">
        <v>5</v>
      </c>
      <c r="B2452" s="58" t="s">
        <v>300</v>
      </c>
      <c r="C2452" s="58">
        <v>0</v>
      </c>
      <c r="D2452" s="58">
        <v>1</v>
      </c>
      <c r="E2452" s="58">
        <v>1</v>
      </c>
      <c r="F2452" s="58">
        <v>79</v>
      </c>
    </row>
    <row r="2453" spans="1:6" x14ac:dyDescent="0.25">
      <c r="A2453" s="58" t="s">
        <v>5</v>
      </c>
      <c r="B2453" s="58" t="s">
        <v>300</v>
      </c>
      <c r="C2453" s="58">
        <v>1</v>
      </c>
      <c r="D2453" s="58">
        <v>0</v>
      </c>
      <c r="E2453" s="58">
        <v>0</v>
      </c>
      <c r="F2453" s="58">
        <v>91</v>
      </c>
    </row>
    <row r="2454" spans="1:6" x14ac:dyDescent="0.25">
      <c r="A2454" s="58" t="s">
        <v>5</v>
      </c>
      <c r="B2454" s="58" t="s">
        <v>300</v>
      </c>
      <c r="C2454" s="58">
        <v>1</v>
      </c>
      <c r="D2454" s="58">
        <v>0</v>
      </c>
      <c r="E2454" s="58">
        <v>1</v>
      </c>
      <c r="F2454" s="58">
        <v>180</v>
      </c>
    </row>
    <row r="2455" spans="1:6" x14ac:dyDescent="0.25">
      <c r="A2455" s="58" t="s">
        <v>5</v>
      </c>
      <c r="B2455" s="58" t="s">
        <v>300</v>
      </c>
      <c r="C2455" s="58">
        <v>1</v>
      </c>
      <c r="D2455" s="58">
        <v>1</v>
      </c>
      <c r="E2455" s="58">
        <v>0</v>
      </c>
      <c r="F2455" s="58">
        <v>85</v>
      </c>
    </row>
    <row r="2456" spans="1:6" x14ac:dyDescent="0.25">
      <c r="A2456" s="58" t="s">
        <v>5</v>
      </c>
      <c r="B2456" s="58" t="s">
        <v>300</v>
      </c>
      <c r="C2456" s="58">
        <v>1</v>
      </c>
      <c r="D2456" s="58">
        <v>1</v>
      </c>
      <c r="E2456" s="58">
        <v>1</v>
      </c>
      <c r="F2456" s="58">
        <v>278</v>
      </c>
    </row>
    <row r="2457" spans="1:6" x14ac:dyDescent="0.25">
      <c r="A2457" s="58" t="s">
        <v>5</v>
      </c>
      <c r="B2457" s="58" t="s">
        <v>214</v>
      </c>
      <c r="C2457" s="58">
        <v>0</v>
      </c>
      <c r="D2457" s="58">
        <v>0</v>
      </c>
      <c r="E2457" s="58">
        <v>0</v>
      </c>
      <c r="F2457" s="58">
        <v>88</v>
      </c>
    </row>
    <row r="2458" spans="1:6" x14ac:dyDescent="0.25">
      <c r="A2458" s="58" t="s">
        <v>5</v>
      </c>
      <c r="B2458" s="58" t="s">
        <v>214</v>
      </c>
      <c r="C2458" s="58">
        <v>0</v>
      </c>
      <c r="D2458" s="58">
        <v>0</v>
      </c>
      <c r="E2458" s="58">
        <v>1</v>
      </c>
      <c r="F2458" s="58">
        <v>211</v>
      </c>
    </row>
    <row r="2459" spans="1:6" x14ac:dyDescent="0.25">
      <c r="A2459" s="58" t="s">
        <v>5</v>
      </c>
      <c r="B2459" s="58" t="s">
        <v>214</v>
      </c>
      <c r="C2459" s="58">
        <v>0</v>
      </c>
      <c r="D2459" s="58">
        <v>1</v>
      </c>
      <c r="E2459" s="58">
        <v>0</v>
      </c>
      <c r="F2459" s="58">
        <v>43</v>
      </c>
    </row>
    <row r="2460" spans="1:6" x14ac:dyDescent="0.25">
      <c r="A2460" s="58" t="s">
        <v>5</v>
      </c>
      <c r="B2460" s="58" t="s">
        <v>214</v>
      </c>
      <c r="C2460" s="58">
        <v>0</v>
      </c>
      <c r="D2460" s="58">
        <v>1</v>
      </c>
      <c r="E2460" s="58">
        <v>1</v>
      </c>
      <c r="F2460" s="58">
        <v>90</v>
      </c>
    </row>
    <row r="2461" spans="1:6" x14ac:dyDescent="0.25">
      <c r="A2461" s="58" t="s">
        <v>5</v>
      </c>
      <c r="B2461" s="58" t="s">
        <v>214</v>
      </c>
      <c r="C2461" s="58">
        <v>1</v>
      </c>
      <c r="D2461" s="58">
        <v>0</v>
      </c>
      <c r="E2461" s="58">
        <v>0</v>
      </c>
      <c r="F2461" s="58">
        <v>55</v>
      </c>
    </row>
    <row r="2462" spans="1:6" x14ac:dyDescent="0.25">
      <c r="A2462" s="58" t="s">
        <v>5</v>
      </c>
      <c r="B2462" s="58" t="s">
        <v>214</v>
      </c>
      <c r="C2462" s="58">
        <v>1</v>
      </c>
      <c r="D2462" s="58">
        <v>0</v>
      </c>
      <c r="E2462" s="58">
        <v>1</v>
      </c>
      <c r="F2462" s="58">
        <v>93</v>
      </c>
    </row>
    <row r="2463" spans="1:6" x14ac:dyDescent="0.25">
      <c r="A2463" s="58" t="s">
        <v>5</v>
      </c>
      <c r="B2463" s="58" t="s">
        <v>214</v>
      </c>
      <c r="C2463" s="58">
        <v>1</v>
      </c>
      <c r="D2463" s="58">
        <v>1</v>
      </c>
      <c r="E2463" s="58">
        <v>0</v>
      </c>
      <c r="F2463" s="58">
        <v>64</v>
      </c>
    </row>
    <row r="2464" spans="1:6" x14ac:dyDescent="0.25">
      <c r="A2464" s="58" t="s">
        <v>5</v>
      </c>
      <c r="B2464" s="58" t="s">
        <v>214</v>
      </c>
      <c r="C2464" s="58">
        <v>1</v>
      </c>
      <c r="D2464" s="58">
        <v>1</v>
      </c>
      <c r="E2464" s="58">
        <v>1</v>
      </c>
      <c r="F2464" s="58">
        <v>192</v>
      </c>
    </row>
    <row r="2465" spans="1:6" x14ac:dyDescent="0.25">
      <c r="A2465" s="58" t="s">
        <v>5</v>
      </c>
      <c r="B2465" s="58" t="s">
        <v>213</v>
      </c>
      <c r="C2465" s="58">
        <v>0</v>
      </c>
      <c r="D2465" s="58">
        <v>0</v>
      </c>
      <c r="E2465" s="58">
        <v>0</v>
      </c>
      <c r="F2465" s="58">
        <v>215</v>
      </c>
    </row>
    <row r="2466" spans="1:6" x14ac:dyDescent="0.25">
      <c r="A2466" s="58" t="s">
        <v>5</v>
      </c>
      <c r="B2466" s="58" t="s">
        <v>213</v>
      </c>
      <c r="C2466" s="58">
        <v>0</v>
      </c>
      <c r="D2466" s="58">
        <v>0</v>
      </c>
      <c r="E2466" s="58">
        <v>1</v>
      </c>
      <c r="F2466" s="58">
        <v>317</v>
      </c>
    </row>
    <row r="2467" spans="1:6" x14ac:dyDescent="0.25">
      <c r="A2467" s="58" t="s">
        <v>5</v>
      </c>
      <c r="B2467" s="58" t="s">
        <v>213</v>
      </c>
      <c r="C2467" s="58">
        <v>0</v>
      </c>
      <c r="D2467" s="58">
        <v>1</v>
      </c>
      <c r="E2467" s="58">
        <v>0</v>
      </c>
      <c r="F2467" s="58">
        <v>76</v>
      </c>
    </row>
    <row r="2468" spans="1:6" x14ac:dyDescent="0.25">
      <c r="A2468" s="58" t="s">
        <v>5</v>
      </c>
      <c r="B2468" s="58" t="s">
        <v>213</v>
      </c>
      <c r="C2468" s="58">
        <v>0</v>
      </c>
      <c r="D2468" s="58">
        <v>1</v>
      </c>
      <c r="E2468" s="58">
        <v>1</v>
      </c>
      <c r="F2468" s="58">
        <v>113</v>
      </c>
    </row>
    <row r="2469" spans="1:6" x14ac:dyDescent="0.25">
      <c r="A2469" s="58" t="s">
        <v>5</v>
      </c>
      <c r="B2469" s="58" t="s">
        <v>213</v>
      </c>
      <c r="C2469" s="58">
        <v>1</v>
      </c>
      <c r="D2469" s="58">
        <v>0</v>
      </c>
      <c r="E2469" s="58">
        <v>0</v>
      </c>
      <c r="F2469" s="58">
        <v>122</v>
      </c>
    </row>
    <row r="2470" spans="1:6" x14ac:dyDescent="0.25">
      <c r="A2470" s="58" t="s">
        <v>5</v>
      </c>
      <c r="B2470" s="58" t="s">
        <v>213</v>
      </c>
      <c r="C2470" s="58">
        <v>1</v>
      </c>
      <c r="D2470" s="58">
        <v>0</v>
      </c>
      <c r="E2470" s="58">
        <v>1</v>
      </c>
      <c r="F2470" s="58">
        <v>106</v>
      </c>
    </row>
    <row r="2471" spans="1:6" x14ac:dyDescent="0.25">
      <c r="A2471" s="58" t="s">
        <v>5</v>
      </c>
      <c r="B2471" s="58" t="s">
        <v>213</v>
      </c>
      <c r="C2471" s="58">
        <v>1</v>
      </c>
      <c r="D2471" s="58">
        <v>1</v>
      </c>
      <c r="E2471" s="58">
        <v>0</v>
      </c>
      <c r="F2471" s="58">
        <v>161</v>
      </c>
    </row>
    <row r="2472" spans="1:6" x14ac:dyDescent="0.25">
      <c r="A2472" s="58" t="s">
        <v>5</v>
      </c>
      <c r="B2472" s="58" t="s">
        <v>213</v>
      </c>
      <c r="C2472" s="58">
        <v>1</v>
      </c>
      <c r="D2472" s="58">
        <v>1</v>
      </c>
      <c r="E2472" s="58">
        <v>1</v>
      </c>
      <c r="F2472" s="58">
        <v>354</v>
      </c>
    </row>
    <row r="2473" spans="1:6" x14ac:dyDescent="0.25">
      <c r="A2473" s="58" t="s">
        <v>5</v>
      </c>
      <c r="B2473" s="58" t="s">
        <v>245</v>
      </c>
      <c r="C2473" s="58">
        <v>0</v>
      </c>
      <c r="D2473" s="58">
        <v>0</v>
      </c>
      <c r="E2473" s="58">
        <v>0</v>
      </c>
      <c r="F2473" s="58">
        <v>178</v>
      </c>
    </row>
    <row r="2474" spans="1:6" x14ac:dyDescent="0.25">
      <c r="A2474" s="58" t="s">
        <v>5</v>
      </c>
      <c r="B2474" s="58" t="s">
        <v>245</v>
      </c>
      <c r="C2474" s="58">
        <v>0</v>
      </c>
      <c r="D2474" s="58">
        <v>0</v>
      </c>
      <c r="E2474" s="58">
        <v>1</v>
      </c>
      <c r="F2474" s="58">
        <v>305</v>
      </c>
    </row>
    <row r="2475" spans="1:6" x14ac:dyDescent="0.25">
      <c r="A2475" s="58" t="s">
        <v>5</v>
      </c>
      <c r="B2475" s="58" t="s">
        <v>245</v>
      </c>
      <c r="C2475" s="58">
        <v>0</v>
      </c>
      <c r="D2475" s="58">
        <v>1</v>
      </c>
      <c r="E2475" s="58">
        <v>0</v>
      </c>
      <c r="F2475" s="58">
        <v>36</v>
      </c>
    </row>
    <row r="2476" spans="1:6" x14ac:dyDescent="0.25">
      <c r="A2476" s="58" t="s">
        <v>5</v>
      </c>
      <c r="B2476" s="58" t="s">
        <v>245</v>
      </c>
      <c r="C2476" s="58">
        <v>0</v>
      </c>
      <c r="D2476" s="58">
        <v>1</v>
      </c>
      <c r="E2476" s="58">
        <v>1</v>
      </c>
      <c r="F2476" s="58">
        <v>85</v>
      </c>
    </row>
    <row r="2477" spans="1:6" x14ac:dyDescent="0.25">
      <c r="A2477" s="58" t="s">
        <v>5</v>
      </c>
      <c r="B2477" s="58" t="s">
        <v>245</v>
      </c>
      <c r="C2477" s="58">
        <v>1</v>
      </c>
      <c r="D2477" s="58">
        <v>0</v>
      </c>
      <c r="E2477" s="58">
        <v>0</v>
      </c>
      <c r="F2477" s="58">
        <v>76</v>
      </c>
    </row>
    <row r="2478" spans="1:6" x14ac:dyDescent="0.25">
      <c r="A2478" s="58" t="s">
        <v>5</v>
      </c>
      <c r="B2478" s="58" t="s">
        <v>245</v>
      </c>
      <c r="C2478" s="58">
        <v>1</v>
      </c>
      <c r="D2478" s="58">
        <v>0</v>
      </c>
      <c r="E2478" s="58">
        <v>1</v>
      </c>
      <c r="F2478" s="58">
        <v>65</v>
      </c>
    </row>
    <row r="2479" spans="1:6" x14ac:dyDescent="0.25">
      <c r="A2479" s="58" t="s">
        <v>5</v>
      </c>
      <c r="B2479" s="58" t="s">
        <v>245</v>
      </c>
      <c r="C2479" s="58">
        <v>1</v>
      </c>
      <c r="D2479" s="58">
        <v>1</v>
      </c>
      <c r="E2479" s="58">
        <v>0</v>
      </c>
      <c r="F2479" s="58">
        <v>67</v>
      </c>
    </row>
    <row r="2480" spans="1:6" x14ac:dyDescent="0.25">
      <c r="A2480" s="58" t="s">
        <v>5</v>
      </c>
      <c r="B2480" s="58" t="s">
        <v>245</v>
      </c>
      <c r="C2480" s="58">
        <v>1</v>
      </c>
      <c r="D2480" s="58">
        <v>1</v>
      </c>
      <c r="E2480" s="58">
        <v>1</v>
      </c>
      <c r="F2480" s="58">
        <v>198</v>
      </c>
    </row>
    <row r="2481" spans="1:6" x14ac:dyDescent="0.25">
      <c r="A2481" s="58" t="s">
        <v>5</v>
      </c>
      <c r="B2481" s="58" t="s">
        <v>185</v>
      </c>
      <c r="C2481" s="58">
        <v>0</v>
      </c>
      <c r="D2481" s="58">
        <v>0</v>
      </c>
      <c r="E2481" s="58">
        <v>0</v>
      </c>
      <c r="F2481" s="58">
        <v>464</v>
      </c>
    </row>
    <row r="2482" spans="1:6" x14ac:dyDescent="0.25">
      <c r="A2482" s="58" t="s">
        <v>5</v>
      </c>
      <c r="B2482" s="58" t="s">
        <v>185</v>
      </c>
      <c r="C2482" s="58">
        <v>0</v>
      </c>
      <c r="D2482" s="58">
        <v>0</v>
      </c>
      <c r="E2482" s="58">
        <v>1</v>
      </c>
      <c r="F2482" s="58">
        <v>943</v>
      </c>
    </row>
    <row r="2483" spans="1:6" x14ac:dyDescent="0.25">
      <c r="A2483" s="58" t="s">
        <v>5</v>
      </c>
      <c r="B2483" s="58" t="s">
        <v>185</v>
      </c>
      <c r="C2483" s="58">
        <v>0</v>
      </c>
      <c r="D2483" s="58">
        <v>1</v>
      </c>
      <c r="E2483" s="58">
        <v>0</v>
      </c>
      <c r="F2483" s="58">
        <v>176</v>
      </c>
    </row>
    <row r="2484" spans="1:6" x14ac:dyDescent="0.25">
      <c r="A2484" s="58" t="s">
        <v>5</v>
      </c>
      <c r="B2484" s="58" t="s">
        <v>185</v>
      </c>
      <c r="C2484" s="58">
        <v>0</v>
      </c>
      <c r="D2484" s="58">
        <v>1</v>
      </c>
      <c r="E2484" s="58">
        <v>1</v>
      </c>
      <c r="F2484" s="58">
        <v>384</v>
      </c>
    </row>
    <row r="2485" spans="1:6" x14ac:dyDescent="0.25">
      <c r="A2485" s="58" t="s">
        <v>5</v>
      </c>
      <c r="B2485" s="58" t="s">
        <v>185</v>
      </c>
      <c r="C2485" s="58">
        <v>1</v>
      </c>
      <c r="D2485" s="58">
        <v>0</v>
      </c>
      <c r="E2485" s="58">
        <v>0</v>
      </c>
      <c r="F2485" s="58">
        <v>226</v>
      </c>
    </row>
    <row r="2486" spans="1:6" x14ac:dyDescent="0.25">
      <c r="A2486" s="58" t="s">
        <v>5</v>
      </c>
      <c r="B2486" s="58" t="s">
        <v>185</v>
      </c>
      <c r="C2486" s="58">
        <v>1</v>
      </c>
      <c r="D2486" s="58">
        <v>0</v>
      </c>
      <c r="E2486" s="58">
        <v>1</v>
      </c>
      <c r="F2486" s="58">
        <v>213</v>
      </c>
    </row>
    <row r="2487" spans="1:6" x14ac:dyDescent="0.25">
      <c r="A2487" s="58" t="s">
        <v>5</v>
      </c>
      <c r="B2487" s="58" t="s">
        <v>185</v>
      </c>
      <c r="C2487" s="58">
        <v>1</v>
      </c>
      <c r="D2487" s="58">
        <v>1</v>
      </c>
      <c r="E2487" s="58">
        <v>0</v>
      </c>
      <c r="F2487" s="58">
        <v>232</v>
      </c>
    </row>
    <row r="2488" spans="1:6" x14ac:dyDescent="0.25">
      <c r="A2488" s="58" t="s">
        <v>5</v>
      </c>
      <c r="B2488" s="58" t="s">
        <v>185</v>
      </c>
      <c r="C2488" s="58">
        <v>1</v>
      </c>
      <c r="D2488" s="58">
        <v>1</v>
      </c>
      <c r="E2488" s="58">
        <v>1</v>
      </c>
      <c r="F2488" s="58">
        <v>522</v>
      </c>
    </row>
    <row r="2489" spans="1:6" x14ac:dyDescent="0.25">
      <c r="A2489" s="58" t="s">
        <v>5</v>
      </c>
      <c r="B2489" s="58" t="s">
        <v>173</v>
      </c>
      <c r="C2489" s="58">
        <v>0</v>
      </c>
      <c r="D2489" s="58">
        <v>0</v>
      </c>
      <c r="E2489" s="58">
        <v>0</v>
      </c>
      <c r="F2489" s="58">
        <v>385</v>
      </c>
    </row>
    <row r="2490" spans="1:6" x14ac:dyDescent="0.25">
      <c r="A2490" s="58" t="s">
        <v>5</v>
      </c>
      <c r="B2490" s="58" t="s">
        <v>173</v>
      </c>
      <c r="C2490" s="58">
        <v>0</v>
      </c>
      <c r="D2490" s="58">
        <v>0</v>
      </c>
      <c r="E2490" s="58">
        <v>1</v>
      </c>
      <c r="F2490" s="58">
        <v>500</v>
      </c>
    </row>
    <row r="2491" spans="1:6" x14ac:dyDescent="0.25">
      <c r="A2491" s="58" t="s">
        <v>5</v>
      </c>
      <c r="B2491" s="58" t="s">
        <v>173</v>
      </c>
      <c r="C2491" s="58">
        <v>0</v>
      </c>
      <c r="D2491" s="58">
        <v>1</v>
      </c>
      <c r="E2491" s="58">
        <v>0</v>
      </c>
      <c r="F2491" s="58">
        <v>88</v>
      </c>
    </row>
    <row r="2492" spans="1:6" x14ac:dyDescent="0.25">
      <c r="A2492" s="58" t="s">
        <v>5</v>
      </c>
      <c r="B2492" s="58" t="s">
        <v>173</v>
      </c>
      <c r="C2492" s="58">
        <v>0</v>
      </c>
      <c r="D2492" s="58">
        <v>1</v>
      </c>
      <c r="E2492" s="58">
        <v>1</v>
      </c>
      <c r="F2492" s="58">
        <v>163</v>
      </c>
    </row>
    <row r="2493" spans="1:6" x14ac:dyDescent="0.25">
      <c r="A2493" s="58" t="s">
        <v>5</v>
      </c>
      <c r="B2493" s="58" t="s">
        <v>173</v>
      </c>
      <c r="C2493" s="58">
        <v>1</v>
      </c>
      <c r="D2493" s="58">
        <v>0</v>
      </c>
      <c r="E2493" s="58">
        <v>0</v>
      </c>
      <c r="F2493" s="58">
        <v>229</v>
      </c>
    </row>
    <row r="2494" spans="1:6" x14ac:dyDescent="0.25">
      <c r="A2494" s="58" t="s">
        <v>5</v>
      </c>
      <c r="B2494" s="58" t="s">
        <v>173</v>
      </c>
      <c r="C2494" s="58">
        <v>1</v>
      </c>
      <c r="D2494" s="58">
        <v>0</v>
      </c>
      <c r="E2494" s="58">
        <v>1</v>
      </c>
      <c r="F2494" s="58">
        <v>134</v>
      </c>
    </row>
    <row r="2495" spans="1:6" x14ac:dyDescent="0.25">
      <c r="A2495" s="58" t="s">
        <v>5</v>
      </c>
      <c r="B2495" s="58" t="s">
        <v>173</v>
      </c>
      <c r="C2495" s="58">
        <v>1</v>
      </c>
      <c r="D2495" s="58">
        <v>1</v>
      </c>
      <c r="E2495" s="58">
        <v>0</v>
      </c>
      <c r="F2495" s="58">
        <v>241</v>
      </c>
    </row>
    <row r="2496" spans="1:6" x14ac:dyDescent="0.25">
      <c r="A2496" s="58" t="s">
        <v>5</v>
      </c>
      <c r="B2496" s="58" t="s">
        <v>173</v>
      </c>
      <c r="C2496" s="58">
        <v>1</v>
      </c>
      <c r="D2496" s="58">
        <v>1</v>
      </c>
      <c r="E2496" s="58">
        <v>1</v>
      </c>
      <c r="F2496" s="58">
        <v>455</v>
      </c>
    </row>
    <row r="2497" spans="1:6" x14ac:dyDescent="0.25">
      <c r="A2497" s="58" t="s">
        <v>5</v>
      </c>
      <c r="B2497" s="58" t="s">
        <v>174</v>
      </c>
      <c r="C2497" s="58">
        <v>0</v>
      </c>
      <c r="D2497" s="58">
        <v>0</v>
      </c>
      <c r="E2497" s="58">
        <v>0</v>
      </c>
      <c r="F2497" s="58">
        <v>502</v>
      </c>
    </row>
    <row r="2498" spans="1:6" x14ac:dyDescent="0.25">
      <c r="A2498" s="58" t="s">
        <v>5</v>
      </c>
      <c r="B2498" s="58" t="s">
        <v>174</v>
      </c>
      <c r="C2498" s="58">
        <v>0</v>
      </c>
      <c r="D2498" s="58">
        <v>0</v>
      </c>
      <c r="E2498" s="58">
        <v>1</v>
      </c>
      <c r="F2498" s="58">
        <v>1166</v>
      </c>
    </row>
    <row r="2499" spans="1:6" x14ac:dyDescent="0.25">
      <c r="A2499" s="58" t="s">
        <v>5</v>
      </c>
      <c r="B2499" s="58" t="s">
        <v>174</v>
      </c>
      <c r="C2499" s="58">
        <v>0</v>
      </c>
      <c r="D2499" s="58">
        <v>1</v>
      </c>
      <c r="E2499" s="58">
        <v>0</v>
      </c>
      <c r="F2499" s="58">
        <v>151</v>
      </c>
    </row>
    <row r="2500" spans="1:6" x14ac:dyDescent="0.25">
      <c r="A2500" s="58" t="s">
        <v>5</v>
      </c>
      <c r="B2500" s="58" t="s">
        <v>174</v>
      </c>
      <c r="C2500" s="58">
        <v>0</v>
      </c>
      <c r="D2500" s="58">
        <v>1</v>
      </c>
      <c r="E2500" s="58">
        <v>1</v>
      </c>
      <c r="F2500" s="58">
        <v>384</v>
      </c>
    </row>
    <row r="2501" spans="1:6" x14ac:dyDescent="0.25">
      <c r="A2501" s="58" t="s">
        <v>5</v>
      </c>
      <c r="B2501" s="58" t="s">
        <v>174</v>
      </c>
      <c r="C2501" s="58">
        <v>1</v>
      </c>
      <c r="D2501" s="58">
        <v>0</v>
      </c>
      <c r="E2501" s="58">
        <v>0</v>
      </c>
      <c r="F2501" s="58">
        <v>229</v>
      </c>
    </row>
    <row r="2502" spans="1:6" x14ac:dyDescent="0.25">
      <c r="A2502" s="58" t="s">
        <v>5</v>
      </c>
      <c r="B2502" s="58" t="s">
        <v>174</v>
      </c>
      <c r="C2502" s="58">
        <v>1</v>
      </c>
      <c r="D2502" s="58">
        <v>0</v>
      </c>
      <c r="E2502" s="58">
        <v>1</v>
      </c>
      <c r="F2502" s="58">
        <v>203</v>
      </c>
    </row>
    <row r="2503" spans="1:6" x14ac:dyDescent="0.25">
      <c r="A2503" s="58" t="s">
        <v>5</v>
      </c>
      <c r="B2503" s="58" t="s">
        <v>174</v>
      </c>
      <c r="C2503" s="58">
        <v>1</v>
      </c>
      <c r="D2503" s="58">
        <v>1</v>
      </c>
      <c r="E2503" s="58">
        <v>0</v>
      </c>
      <c r="F2503" s="58">
        <v>231</v>
      </c>
    </row>
    <row r="2504" spans="1:6" x14ac:dyDescent="0.25">
      <c r="A2504" s="58" t="s">
        <v>5</v>
      </c>
      <c r="B2504" s="58" t="s">
        <v>174</v>
      </c>
      <c r="C2504" s="58">
        <v>1</v>
      </c>
      <c r="D2504" s="58">
        <v>1</v>
      </c>
      <c r="E2504" s="58">
        <v>1</v>
      </c>
      <c r="F2504" s="58">
        <v>481</v>
      </c>
    </row>
    <row r="2505" spans="1:6" x14ac:dyDescent="0.25">
      <c r="A2505" s="58" t="s">
        <v>5</v>
      </c>
      <c r="B2505" s="58" t="s">
        <v>181</v>
      </c>
      <c r="C2505" s="58">
        <v>0</v>
      </c>
      <c r="D2505" s="58">
        <v>0</v>
      </c>
      <c r="E2505" s="58">
        <v>0</v>
      </c>
      <c r="F2505" s="58">
        <v>119</v>
      </c>
    </row>
    <row r="2506" spans="1:6" x14ac:dyDescent="0.25">
      <c r="A2506" s="58" t="s">
        <v>5</v>
      </c>
      <c r="B2506" s="58" t="s">
        <v>181</v>
      </c>
      <c r="C2506" s="58">
        <v>0</v>
      </c>
      <c r="D2506" s="58">
        <v>0</v>
      </c>
      <c r="E2506" s="58">
        <v>1</v>
      </c>
      <c r="F2506" s="58">
        <v>132</v>
      </c>
    </row>
    <row r="2507" spans="1:6" x14ac:dyDescent="0.25">
      <c r="A2507" s="58" t="s">
        <v>5</v>
      </c>
      <c r="B2507" s="58" t="s">
        <v>181</v>
      </c>
      <c r="C2507" s="58">
        <v>0</v>
      </c>
      <c r="D2507" s="58">
        <v>1</v>
      </c>
      <c r="E2507" s="58">
        <v>0</v>
      </c>
      <c r="F2507" s="58">
        <v>34</v>
      </c>
    </row>
    <row r="2508" spans="1:6" x14ac:dyDescent="0.25">
      <c r="A2508" s="58" t="s">
        <v>5</v>
      </c>
      <c r="B2508" s="58" t="s">
        <v>181</v>
      </c>
      <c r="C2508" s="58">
        <v>0</v>
      </c>
      <c r="D2508" s="58">
        <v>1</v>
      </c>
      <c r="E2508" s="58">
        <v>1</v>
      </c>
      <c r="F2508" s="58">
        <v>45</v>
      </c>
    </row>
    <row r="2509" spans="1:6" x14ac:dyDescent="0.25">
      <c r="A2509" s="58" t="s">
        <v>5</v>
      </c>
      <c r="B2509" s="58" t="s">
        <v>181</v>
      </c>
      <c r="C2509" s="58">
        <v>1</v>
      </c>
      <c r="D2509" s="58">
        <v>0</v>
      </c>
      <c r="E2509" s="58">
        <v>0</v>
      </c>
      <c r="F2509" s="58">
        <v>56</v>
      </c>
    </row>
    <row r="2510" spans="1:6" x14ac:dyDescent="0.25">
      <c r="A2510" s="58" t="s">
        <v>5</v>
      </c>
      <c r="B2510" s="58" t="s">
        <v>181</v>
      </c>
      <c r="C2510" s="58">
        <v>1</v>
      </c>
      <c r="D2510" s="58">
        <v>0</v>
      </c>
      <c r="E2510" s="58">
        <v>1</v>
      </c>
      <c r="F2510" s="58">
        <v>22</v>
      </c>
    </row>
    <row r="2511" spans="1:6" x14ac:dyDescent="0.25">
      <c r="A2511" s="58" t="s">
        <v>5</v>
      </c>
      <c r="B2511" s="58" t="s">
        <v>181</v>
      </c>
      <c r="C2511" s="58">
        <v>1</v>
      </c>
      <c r="D2511" s="58">
        <v>1</v>
      </c>
      <c r="E2511" s="58">
        <v>0</v>
      </c>
      <c r="F2511" s="58">
        <v>64</v>
      </c>
    </row>
    <row r="2512" spans="1:6" x14ac:dyDescent="0.25">
      <c r="A2512" s="58" t="s">
        <v>5</v>
      </c>
      <c r="B2512" s="58" t="s">
        <v>181</v>
      </c>
      <c r="C2512" s="58">
        <v>1</v>
      </c>
      <c r="D2512" s="58">
        <v>1</v>
      </c>
      <c r="E2512" s="58">
        <v>1</v>
      </c>
      <c r="F2512" s="58">
        <v>153</v>
      </c>
    </row>
    <row r="2513" spans="1:6" x14ac:dyDescent="0.25">
      <c r="A2513" s="58" t="s">
        <v>5</v>
      </c>
      <c r="B2513" s="58" t="s">
        <v>215</v>
      </c>
      <c r="C2513" s="58">
        <v>0</v>
      </c>
      <c r="D2513" s="58">
        <v>0</v>
      </c>
      <c r="E2513" s="58">
        <v>0</v>
      </c>
      <c r="F2513" s="58">
        <v>181</v>
      </c>
    </row>
    <row r="2514" spans="1:6" x14ac:dyDescent="0.25">
      <c r="A2514" s="58" t="s">
        <v>5</v>
      </c>
      <c r="B2514" s="58" t="s">
        <v>215</v>
      </c>
      <c r="C2514" s="58">
        <v>0</v>
      </c>
      <c r="D2514" s="58">
        <v>0</v>
      </c>
      <c r="E2514" s="58">
        <v>1</v>
      </c>
      <c r="F2514" s="58">
        <v>232</v>
      </c>
    </row>
    <row r="2515" spans="1:6" x14ac:dyDescent="0.25">
      <c r="A2515" s="58" t="s">
        <v>5</v>
      </c>
      <c r="B2515" s="58" t="s">
        <v>215</v>
      </c>
      <c r="C2515" s="58">
        <v>0</v>
      </c>
      <c r="D2515" s="58">
        <v>1</v>
      </c>
      <c r="E2515" s="58">
        <v>0</v>
      </c>
      <c r="F2515" s="58">
        <v>63</v>
      </c>
    </row>
    <row r="2516" spans="1:6" x14ac:dyDescent="0.25">
      <c r="A2516" s="58" t="s">
        <v>5</v>
      </c>
      <c r="B2516" s="58" t="s">
        <v>215</v>
      </c>
      <c r="C2516" s="58">
        <v>0</v>
      </c>
      <c r="D2516" s="58">
        <v>1</v>
      </c>
      <c r="E2516" s="58">
        <v>1</v>
      </c>
      <c r="F2516" s="58">
        <v>130</v>
      </c>
    </row>
    <row r="2517" spans="1:6" x14ac:dyDescent="0.25">
      <c r="A2517" s="58" t="s">
        <v>5</v>
      </c>
      <c r="B2517" s="58" t="s">
        <v>215</v>
      </c>
      <c r="C2517" s="58">
        <v>1</v>
      </c>
      <c r="D2517" s="58">
        <v>0</v>
      </c>
      <c r="E2517" s="58">
        <v>0</v>
      </c>
      <c r="F2517" s="58">
        <v>59</v>
      </c>
    </row>
    <row r="2518" spans="1:6" x14ac:dyDescent="0.25">
      <c r="A2518" s="58" t="s">
        <v>5</v>
      </c>
      <c r="B2518" s="58" t="s">
        <v>215</v>
      </c>
      <c r="C2518" s="58">
        <v>1</v>
      </c>
      <c r="D2518" s="58">
        <v>0</v>
      </c>
      <c r="E2518" s="58">
        <v>1</v>
      </c>
      <c r="F2518" s="58">
        <v>56</v>
      </c>
    </row>
    <row r="2519" spans="1:6" x14ac:dyDescent="0.25">
      <c r="A2519" s="58" t="s">
        <v>5</v>
      </c>
      <c r="B2519" s="58" t="s">
        <v>215</v>
      </c>
      <c r="C2519" s="58">
        <v>1</v>
      </c>
      <c r="D2519" s="58">
        <v>1</v>
      </c>
      <c r="E2519" s="58">
        <v>0</v>
      </c>
      <c r="F2519" s="58">
        <v>74</v>
      </c>
    </row>
    <row r="2520" spans="1:6" x14ac:dyDescent="0.25">
      <c r="A2520" s="58" t="s">
        <v>5</v>
      </c>
      <c r="B2520" s="58" t="s">
        <v>215</v>
      </c>
      <c r="C2520" s="58">
        <v>1</v>
      </c>
      <c r="D2520" s="58">
        <v>1</v>
      </c>
      <c r="E2520" s="58">
        <v>1</v>
      </c>
      <c r="F2520" s="58">
        <v>147</v>
      </c>
    </row>
    <row r="2521" spans="1:6" x14ac:dyDescent="0.25">
      <c r="A2521" s="58" t="s">
        <v>5</v>
      </c>
      <c r="B2521" s="58" t="s">
        <v>221</v>
      </c>
      <c r="C2521" s="58">
        <v>0</v>
      </c>
      <c r="D2521" s="58">
        <v>0</v>
      </c>
      <c r="E2521" s="58">
        <v>0</v>
      </c>
      <c r="F2521" s="58">
        <v>296</v>
      </c>
    </row>
    <row r="2522" spans="1:6" x14ac:dyDescent="0.25">
      <c r="A2522" s="58" t="s">
        <v>5</v>
      </c>
      <c r="B2522" s="58" t="s">
        <v>221</v>
      </c>
      <c r="C2522" s="58">
        <v>0</v>
      </c>
      <c r="D2522" s="58">
        <v>0</v>
      </c>
      <c r="E2522" s="58">
        <v>1</v>
      </c>
      <c r="F2522" s="58">
        <v>501</v>
      </c>
    </row>
    <row r="2523" spans="1:6" x14ac:dyDescent="0.25">
      <c r="A2523" s="58" t="s">
        <v>5</v>
      </c>
      <c r="B2523" s="58" t="s">
        <v>221</v>
      </c>
      <c r="C2523" s="58">
        <v>0</v>
      </c>
      <c r="D2523" s="58">
        <v>1</v>
      </c>
      <c r="E2523" s="58">
        <v>0</v>
      </c>
      <c r="F2523" s="58">
        <v>77</v>
      </c>
    </row>
    <row r="2524" spans="1:6" x14ac:dyDescent="0.25">
      <c r="A2524" s="58" t="s">
        <v>5</v>
      </c>
      <c r="B2524" s="58" t="s">
        <v>221</v>
      </c>
      <c r="C2524" s="58">
        <v>0</v>
      </c>
      <c r="D2524" s="58">
        <v>1</v>
      </c>
      <c r="E2524" s="58">
        <v>1</v>
      </c>
      <c r="F2524" s="58">
        <v>158</v>
      </c>
    </row>
    <row r="2525" spans="1:6" x14ac:dyDescent="0.25">
      <c r="A2525" s="58" t="s">
        <v>5</v>
      </c>
      <c r="B2525" s="58" t="s">
        <v>221</v>
      </c>
      <c r="C2525" s="58">
        <v>1</v>
      </c>
      <c r="D2525" s="58">
        <v>0</v>
      </c>
      <c r="E2525" s="58">
        <v>0</v>
      </c>
      <c r="F2525" s="58">
        <v>105</v>
      </c>
    </row>
    <row r="2526" spans="1:6" x14ac:dyDescent="0.25">
      <c r="A2526" s="58" t="s">
        <v>5</v>
      </c>
      <c r="B2526" s="58" t="s">
        <v>221</v>
      </c>
      <c r="C2526" s="58">
        <v>1</v>
      </c>
      <c r="D2526" s="58">
        <v>0</v>
      </c>
      <c r="E2526" s="58">
        <v>1</v>
      </c>
      <c r="F2526" s="58">
        <v>70</v>
      </c>
    </row>
    <row r="2527" spans="1:6" x14ac:dyDescent="0.25">
      <c r="A2527" s="58" t="s">
        <v>5</v>
      </c>
      <c r="B2527" s="58" t="s">
        <v>221</v>
      </c>
      <c r="C2527" s="58">
        <v>1</v>
      </c>
      <c r="D2527" s="58">
        <v>1</v>
      </c>
      <c r="E2527" s="58">
        <v>0</v>
      </c>
      <c r="F2527" s="58">
        <v>156</v>
      </c>
    </row>
    <row r="2528" spans="1:6" x14ac:dyDescent="0.25">
      <c r="A2528" s="58" t="s">
        <v>5</v>
      </c>
      <c r="B2528" s="58" t="s">
        <v>221</v>
      </c>
      <c r="C2528" s="58">
        <v>1</v>
      </c>
      <c r="D2528" s="58">
        <v>1</v>
      </c>
      <c r="E2528" s="58">
        <v>1</v>
      </c>
      <c r="F2528" s="58">
        <v>192</v>
      </c>
    </row>
    <row r="2529" spans="1:6" x14ac:dyDescent="0.25">
      <c r="A2529" s="58" t="s">
        <v>5</v>
      </c>
      <c r="B2529" s="58" t="s">
        <v>183</v>
      </c>
      <c r="C2529" s="58">
        <v>0</v>
      </c>
      <c r="D2529" s="58">
        <v>0</v>
      </c>
      <c r="E2529" s="58">
        <v>0</v>
      </c>
      <c r="F2529" s="58">
        <v>169</v>
      </c>
    </row>
    <row r="2530" spans="1:6" x14ac:dyDescent="0.25">
      <c r="A2530" s="58" t="s">
        <v>5</v>
      </c>
      <c r="B2530" s="58" t="s">
        <v>183</v>
      </c>
      <c r="C2530" s="58">
        <v>0</v>
      </c>
      <c r="D2530" s="58">
        <v>0</v>
      </c>
      <c r="E2530" s="58">
        <v>1</v>
      </c>
      <c r="F2530" s="58">
        <v>332</v>
      </c>
    </row>
    <row r="2531" spans="1:6" x14ac:dyDescent="0.25">
      <c r="A2531" s="58" t="s">
        <v>5</v>
      </c>
      <c r="B2531" s="58" t="s">
        <v>183</v>
      </c>
      <c r="C2531" s="58">
        <v>0</v>
      </c>
      <c r="D2531" s="58">
        <v>1</v>
      </c>
      <c r="E2531" s="58">
        <v>0</v>
      </c>
      <c r="F2531" s="58">
        <v>58</v>
      </c>
    </row>
    <row r="2532" spans="1:6" x14ac:dyDescent="0.25">
      <c r="A2532" s="58" t="s">
        <v>5</v>
      </c>
      <c r="B2532" s="58" t="s">
        <v>183</v>
      </c>
      <c r="C2532" s="58">
        <v>0</v>
      </c>
      <c r="D2532" s="58">
        <v>1</v>
      </c>
      <c r="E2532" s="58">
        <v>1</v>
      </c>
      <c r="F2532" s="58">
        <v>152</v>
      </c>
    </row>
    <row r="2533" spans="1:6" x14ac:dyDescent="0.25">
      <c r="A2533" s="58" t="s">
        <v>5</v>
      </c>
      <c r="B2533" s="58" t="s">
        <v>183</v>
      </c>
      <c r="C2533" s="58">
        <v>1</v>
      </c>
      <c r="D2533" s="58">
        <v>0</v>
      </c>
      <c r="E2533" s="58">
        <v>0</v>
      </c>
      <c r="F2533" s="58">
        <v>95</v>
      </c>
    </row>
    <row r="2534" spans="1:6" x14ac:dyDescent="0.25">
      <c r="A2534" s="58" t="s">
        <v>5</v>
      </c>
      <c r="B2534" s="58" t="s">
        <v>183</v>
      </c>
      <c r="C2534" s="58">
        <v>1</v>
      </c>
      <c r="D2534" s="58">
        <v>0</v>
      </c>
      <c r="E2534" s="58">
        <v>1</v>
      </c>
      <c r="F2534" s="58">
        <v>32</v>
      </c>
    </row>
    <row r="2535" spans="1:6" x14ac:dyDescent="0.25">
      <c r="A2535" s="58" t="s">
        <v>5</v>
      </c>
      <c r="B2535" s="58" t="s">
        <v>183</v>
      </c>
      <c r="C2535" s="58">
        <v>1</v>
      </c>
      <c r="D2535" s="58">
        <v>1</v>
      </c>
      <c r="E2535" s="58">
        <v>0</v>
      </c>
      <c r="F2535" s="58">
        <v>124</v>
      </c>
    </row>
    <row r="2536" spans="1:6" x14ac:dyDescent="0.25">
      <c r="A2536" s="58" t="s">
        <v>5</v>
      </c>
      <c r="B2536" s="58" t="s">
        <v>183</v>
      </c>
      <c r="C2536" s="58">
        <v>1</v>
      </c>
      <c r="D2536" s="58">
        <v>1</v>
      </c>
      <c r="E2536" s="58">
        <v>1</v>
      </c>
      <c r="F2536" s="58">
        <v>185</v>
      </c>
    </row>
    <row r="2537" spans="1:6" x14ac:dyDescent="0.25">
      <c r="A2537" s="58" t="s">
        <v>5</v>
      </c>
      <c r="B2537" s="58" t="s">
        <v>179</v>
      </c>
      <c r="C2537" s="58">
        <v>0</v>
      </c>
      <c r="D2537" s="58">
        <v>0</v>
      </c>
      <c r="E2537" s="58">
        <v>0</v>
      </c>
      <c r="F2537" s="58">
        <v>139</v>
      </c>
    </row>
    <row r="2538" spans="1:6" x14ac:dyDescent="0.25">
      <c r="A2538" s="58" t="s">
        <v>5</v>
      </c>
      <c r="B2538" s="58" t="s">
        <v>179</v>
      </c>
      <c r="C2538" s="58">
        <v>0</v>
      </c>
      <c r="D2538" s="58">
        <v>0</v>
      </c>
      <c r="E2538" s="58">
        <v>1</v>
      </c>
      <c r="F2538" s="58">
        <v>393</v>
      </c>
    </row>
    <row r="2539" spans="1:6" x14ac:dyDescent="0.25">
      <c r="A2539" s="58" t="s">
        <v>5</v>
      </c>
      <c r="B2539" s="58" t="s">
        <v>179</v>
      </c>
      <c r="C2539" s="58">
        <v>0</v>
      </c>
      <c r="D2539" s="58">
        <v>1</v>
      </c>
      <c r="E2539" s="58">
        <v>0</v>
      </c>
      <c r="F2539" s="58">
        <v>46</v>
      </c>
    </row>
    <row r="2540" spans="1:6" x14ac:dyDescent="0.25">
      <c r="A2540" s="58" t="s">
        <v>5</v>
      </c>
      <c r="B2540" s="58" t="s">
        <v>179</v>
      </c>
      <c r="C2540" s="58">
        <v>0</v>
      </c>
      <c r="D2540" s="58">
        <v>1</v>
      </c>
      <c r="E2540" s="58">
        <v>1</v>
      </c>
      <c r="F2540" s="58">
        <v>108</v>
      </c>
    </row>
    <row r="2541" spans="1:6" x14ac:dyDescent="0.25">
      <c r="A2541" s="58" t="s">
        <v>5</v>
      </c>
      <c r="B2541" s="58" t="s">
        <v>179</v>
      </c>
      <c r="C2541" s="58">
        <v>1</v>
      </c>
      <c r="D2541" s="58">
        <v>0</v>
      </c>
      <c r="E2541" s="58">
        <v>0</v>
      </c>
      <c r="F2541" s="58">
        <v>89</v>
      </c>
    </row>
    <row r="2542" spans="1:6" x14ac:dyDescent="0.25">
      <c r="A2542" s="58" t="s">
        <v>5</v>
      </c>
      <c r="B2542" s="58" t="s">
        <v>179</v>
      </c>
      <c r="C2542" s="58">
        <v>1</v>
      </c>
      <c r="D2542" s="58">
        <v>0</v>
      </c>
      <c r="E2542" s="58">
        <v>1</v>
      </c>
      <c r="F2542" s="58">
        <v>105</v>
      </c>
    </row>
    <row r="2543" spans="1:6" x14ac:dyDescent="0.25">
      <c r="A2543" s="58" t="s">
        <v>5</v>
      </c>
      <c r="B2543" s="58" t="s">
        <v>179</v>
      </c>
      <c r="C2543" s="58">
        <v>1</v>
      </c>
      <c r="D2543" s="58">
        <v>1</v>
      </c>
      <c r="E2543" s="58">
        <v>0</v>
      </c>
      <c r="F2543" s="58">
        <v>81</v>
      </c>
    </row>
    <row r="2544" spans="1:6" x14ac:dyDescent="0.25">
      <c r="A2544" s="58" t="s">
        <v>5</v>
      </c>
      <c r="B2544" s="58" t="s">
        <v>179</v>
      </c>
      <c r="C2544" s="58">
        <v>1</v>
      </c>
      <c r="D2544" s="58">
        <v>1</v>
      </c>
      <c r="E2544" s="58">
        <v>1</v>
      </c>
      <c r="F2544" s="58">
        <v>147</v>
      </c>
    </row>
    <row r="2545" spans="1:6" x14ac:dyDescent="0.25">
      <c r="A2545" s="58" t="s">
        <v>5</v>
      </c>
      <c r="B2545" s="58" t="s">
        <v>220</v>
      </c>
      <c r="C2545" s="58">
        <v>0</v>
      </c>
      <c r="D2545" s="58">
        <v>0</v>
      </c>
      <c r="E2545" s="58">
        <v>0</v>
      </c>
      <c r="F2545" s="58">
        <v>237</v>
      </c>
    </row>
    <row r="2546" spans="1:6" x14ac:dyDescent="0.25">
      <c r="A2546" s="58" t="s">
        <v>5</v>
      </c>
      <c r="B2546" s="58" t="s">
        <v>220</v>
      </c>
      <c r="C2546" s="58">
        <v>0</v>
      </c>
      <c r="D2546" s="58">
        <v>0</v>
      </c>
      <c r="E2546" s="58">
        <v>1</v>
      </c>
      <c r="F2546" s="58">
        <v>541</v>
      </c>
    </row>
    <row r="2547" spans="1:6" x14ac:dyDescent="0.25">
      <c r="A2547" s="58" t="s">
        <v>5</v>
      </c>
      <c r="B2547" s="58" t="s">
        <v>220</v>
      </c>
      <c r="C2547" s="58">
        <v>0</v>
      </c>
      <c r="D2547" s="58">
        <v>1</v>
      </c>
      <c r="E2547" s="58">
        <v>0</v>
      </c>
      <c r="F2547" s="58">
        <v>70</v>
      </c>
    </row>
    <row r="2548" spans="1:6" x14ac:dyDescent="0.25">
      <c r="A2548" s="58" t="s">
        <v>5</v>
      </c>
      <c r="B2548" s="58" t="s">
        <v>220</v>
      </c>
      <c r="C2548" s="58">
        <v>0</v>
      </c>
      <c r="D2548" s="58">
        <v>1</v>
      </c>
      <c r="E2548" s="58">
        <v>1</v>
      </c>
      <c r="F2548" s="58">
        <v>262</v>
      </c>
    </row>
    <row r="2549" spans="1:6" x14ac:dyDescent="0.25">
      <c r="A2549" s="58" t="s">
        <v>5</v>
      </c>
      <c r="B2549" s="58" t="s">
        <v>220</v>
      </c>
      <c r="C2549" s="58">
        <v>1</v>
      </c>
      <c r="D2549" s="58">
        <v>0</v>
      </c>
      <c r="E2549" s="58">
        <v>0</v>
      </c>
      <c r="F2549" s="58">
        <v>85</v>
      </c>
    </row>
    <row r="2550" spans="1:6" x14ac:dyDescent="0.25">
      <c r="A2550" s="58" t="s">
        <v>5</v>
      </c>
      <c r="B2550" s="58" t="s">
        <v>220</v>
      </c>
      <c r="C2550" s="58">
        <v>1</v>
      </c>
      <c r="D2550" s="58">
        <v>0</v>
      </c>
      <c r="E2550" s="58">
        <v>1</v>
      </c>
      <c r="F2550" s="58">
        <v>77</v>
      </c>
    </row>
    <row r="2551" spans="1:6" x14ac:dyDescent="0.25">
      <c r="A2551" s="58" t="s">
        <v>5</v>
      </c>
      <c r="B2551" s="58" t="s">
        <v>220</v>
      </c>
      <c r="C2551" s="58">
        <v>1</v>
      </c>
      <c r="D2551" s="58">
        <v>1</v>
      </c>
      <c r="E2551" s="58">
        <v>0</v>
      </c>
      <c r="F2551" s="58">
        <v>96</v>
      </c>
    </row>
    <row r="2552" spans="1:6" x14ac:dyDescent="0.25">
      <c r="A2552" s="58" t="s">
        <v>5</v>
      </c>
      <c r="B2552" s="58" t="s">
        <v>220</v>
      </c>
      <c r="C2552" s="58">
        <v>1</v>
      </c>
      <c r="D2552" s="58">
        <v>1</v>
      </c>
      <c r="E2552" s="58">
        <v>1</v>
      </c>
      <c r="F2552" s="58">
        <v>199</v>
      </c>
    </row>
    <row r="2553" spans="1:6" x14ac:dyDescent="0.25">
      <c r="A2553" s="58" t="s">
        <v>5</v>
      </c>
      <c r="B2553" s="58" t="s">
        <v>184</v>
      </c>
      <c r="C2553" s="58">
        <v>0</v>
      </c>
      <c r="D2553" s="58">
        <v>0</v>
      </c>
      <c r="E2553" s="58">
        <v>0</v>
      </c>
      <c r="F2553" s="58">
        <v>240</v>
      </c>
    </row>
    <row r="2554" spans="1:6" x14ac:dyDescent="0.25">
      <c r="A2554" s="58" t="s">
        <v>5</v>
      </c>
      <c r="B2554" s="58" t="s">
        <v>184</v>
      </c>
      <c r="C2554" s="58">
        <v>0</v>
      </c>
      <c r="D2554" s="58">
        <v>0</v>
      </c>
      <c r="E2554" s="58">
        <v>1</v>
      </c>
      <c r="F2554" s="58">
        <v>530</v>
      </c>
    </row>
    <row r="2555" spans="1:6" x14ac:dyDescent="0.25">
      <c r="A2555" s="58" t="s">
        <v>5</v>
      </c>
      <c r="B2555" s="58" t="s">
        <v>184</v>
      </c>
      <c r="C2555" s="58">
        <v>0</v>
      </c>
      <c r="D2555" s="58">
        <v>1</v>
      </c>
      <c r="E2555" s="58">
        <v>0</v>
      </c>
      <c r="F2555" s="58">
        <v>72</v>
      </c>
    </row>
    <row r="2556" spans="1:6" x14ac:dyDescent="0.25">
      <c r="A2556" s="58" t="s">
        <v>5</v>
      </c>
      <c r="B2556" s="58" t="s">
        <v>184</v>
      </c>
      <c r="C2556" s="58">
        <v>0</v>
      </c>
      <c r="D2556" s="58">
        <v>1</v>
      </c>
      <c r="E2556" s="58">
        <v>1</v>
      </c>
      <c r="F2556" s="58">
        <v>195</v>
      </c>
    </row>
    <row r="2557" spans="1:6" x14ac:dyDescent="0.25">
      <c r="A2557" s="58" t="s">
        <v>5</v>
      </c>
      <c r="B2557" s="58" t="s">
        <v>184</v>
      </c>
      <c r="C2557" s="58">
        <v>1</v>
      </c>
      <c r="D2557" s="58">
        <v>0</v>
      </c>
      <c r="E2557" s="58">
        <v>0</v>
      </c>
      <c r="F2557" s="58">
        <v>86</v>
      </c>
    </row>
    <row r="2558" spans="1:6" x14ac:dyDescent="0.25">
      <c r="A2558" s="58" t="s">
        <v>5</v>
      </c>
      <c r="B2558" s="58" t="s">
        <v>184</v>
      </c>
      <c r="C2558" s="58">
        <v>1</v>
      </c>
      <c r="D2558" s="58">
        <v>0</v>
      </c>
      <c r="E2558" s="58">
        <v>1</v>
      </c>
      <c r="F2558" s="58">
        <v>83</v>
      </c>
    </row>
    <row r="2559" spans="1:6" x14ac:dyDescent="0.25">
      <c r="A2559" s="58" t="s">
        <v>5</v>
      </c>
      <c r="B2559" s="58" t="s">
        <v>184</v>
      </c>
      <c r="C2559" s="58">
        <v>1</v>
      </c>
      <c r="D2559" s="58">
        <v>1</v>
      </c>
      <c r="E2559" s="58">
        <v>0</v>
      </c>
      <c r="F2559" s="58">
        <v>98</v>
      </c>
    </row>
    <row r="2560" spans="1:6" x14ac:dyDescent="0.25">
      <c r="A2560" s="58" t="s">
        <v>5</v>
      </c>
      <c r="B2560" s="58" t="s">
        <v>184</v>
      </c>
      <c r="C2560" s="58">
        <v>1</v>
      </c>
      <c r="D2560" s="58">
        <v>1</v>
      </c>
      <c r="E2560" s="58">
        <v>1</v>
      </c>
      <c r="F2560" s="58">
        <v>188</v>
      </c>
    </row>
    <row r="2561" spans="1:6" x14ac:dyDescent="0.25">
      <c r="A2561" s="58" t="s">
        <v>5</v>
      </c>
      <c r="B2561" s="58" t="s">
        <v>219</v>
      </c>
      <c r="C2561" s="58">
        <v>0</v>
      </c>
      <c r="D2561" s="58">
        <v>0</v>
      </c>
      <c r="E2561" s="58">
        <v>0</v>
      </c>
      <c r="F2561" s="58">
        <v>266</v>
      </c>
    </row>
    <row r="2562" spans="1:6" x14ac:dyDescent="0.25">
      <c r="A2562" s="58" t="s">
        <v>5</v>
      </c>
      <c r="B2562" s="58" t="s">
        <v>219</v>
      </c>
      <c r="C2562" s="58">
        <v>0</v>
      </c>
      <c r="D2562" s="58">
        <v>0</v>
      </c>
      <c r="E2562" s="58">
        <v>1</v>
      </c>
      <c r="F2562" s="58">
        <v>542</v>
      </c>
    </row>
    <row r="2563" spans="1:6" x14ac:dyDescent="0.25">
      <c r="A2563" s="58" t="s">
        <v>5</v>
      </c>
      <c r="B2563" s="58" t="s">
        <v>219</v>
      </c>
      <c r="C2563" s="58">
        <v>0</v>
      </c>
      <c r="D2563" s="58">
        <v>1</v>
      </c>
      <c r="E2563" s="58">
        <v>0</v>
      </c>
      <c r="F2563" s="58">
        <v>96</v>
      </c>
    </row>
    <row r="2564" spans="1:6" x14ac:dyDescent="0.25">
      <c r="A2564" s="58" t="s">
        <v>5</v>
      </c>
      <c r="B2564" s="58" t="s">
        <v>219</v>
      </c>
      <c r="C2564" s="58">
        <v>0</v>
      </c>
      <c r="D2564" s="58">
        <v>1</v>
      </c>
      <c r="E2564" s="58">
        <v>1</v>
      </c>
      <c r="F2564" s="58">
        <v>181</v>
      </c>
    </row>
    <row r="2565" spans="1:6" x14ac:dyDescent="0.25">
      <c r="A2565" s="58" t="s">
        <v>5</v>
      </c>
      <c r="B2565" s="58" t="s">
        <v>219</v>
      </c>
      <c r="C2565" s="58">
        <v>1</v>
      </c>
      <c r="D2565" s="58">
        <v>0</v>
      </c>
      <c r="E2565" s="58">
        <v>0</v>
      </c>
      <c r="F2565" s="58">
        <v>158</v>
      </c>
    </row>
    <row r="2566" spans="1:6" x14ac:dyDescent="0.25">
      <c r="A2566" s="58" t="s">
        <v>5</v>
      </c>
      <c r="B2566" s="58" t="s">
        <v>219</v>
      </c>
      <c r="C2566" s="58">
        <v>1</v>
      </c>
      <c r="D2566" s="58">
        <v>0</v>
      </c>
      <c r="E2566" s="58">
        <v>1</v>
      </c>
      <c r="F2566" s="58">
        <v>157</v>
      </c>
    </row>
    <row r="2567" spans="1:6" x14ac:dyDescent="0.25">
      <c r="A2567" s="58" t="s">
        <v>5</v>
      </c>
      <c r="B2567" s="58" t="s">
        <v>219</v>
      </c>
      <c r="C2567" s="58">
        <v>1</v>
      </c>
      <c r="D2567" s="58">
        <v>1</v>
      </c>
      <c r="E2567" s="58">
        <v>0</v>
      </c>
      <c r="F2567" s="58">
        <v>130</v>
      </c>
    </row>
    <row r="2568" spans="1:6" x14ac:dyDescent="0.25">
      <c r="A2568" s="58" t="s">
        <v>5</v>
      </c>
      <c r="B2568" s="58" t="s">
        <v>219</v>
      </c>
      <c r="C2568" s="58">
        <v>1</v>
      </c>
      <c r="D2568" s="58">
        <v>1</v>
      </c>
      <c r="E2568" s="58">
        <v>1</v>
      </c>
      <c r="F2568" s="58">
        <v>343</v>
      </c>
    </row>
    <row r="2569" spans="1:6" x14ac:dyDescent="0.25">
      <c r="A2569" s="58" t="s">
        <v>5</v>
      </c>
      <c r="B2569" s="58" t="s">
        <v>216</v>
      </c>
      <c r="C2569" s="58">
        <v>0</v>
      </c>
      <c r="D2569" s="58">
        <v>0</v>
      </c>
      <c r="E2569" s="58">
        <v>0</v>
      </c>
      <c r="F2569" s="58">
        <v>186</v>
      </c>
    </row>
    <row r="2570" spans="1:6" x14ac:dyDescent="0.25">
      <c r="A2570" s="58" t="s">
        <v>5</v>
      </c>
      <c r="B2570" s="58" t="s">
        <v>216</v>
      </c>
      <c r="C2570" s="58">
        <v>0</v>
      </c>
      <c r="D2570" s="58">
        <v>0</v>
      </c>
      <c r="E2570" s="58">
        <v>1</v>
      </c>
      <c r="F2570" s="58">
        <v>224</v>
      </c>
    </row>
    <row r="2571" spans="1:6" x14ac:dyDescent="0.25">
      <c r="A2571" s="58" t="s">
        <v>5</v>
      </c>
      <c r="B2571" s="58" t="s">
        <v>216</v>
      </c>
      <c r="C2571" s="58">
        <v>0</v>
      </c>
      <c r="D2571" s="58">
        <v>1</v>
      </c>
      <c r="E2571" s="58">
        <v>0</v>
      </c>
      <c r="F2571" s="58">
        <v>67</v>
      </c>
    </row>
    <row r="2572" spans="1:6" x14ac:dyDescent="0.25">
      <c r="A2572" s="58" t="s">
        <v>5</v>
      </c>
      <c r="B2572" s="58" t="s">
        <v>216</v>
      </c>
      <c r="C2572" s="58">
        <v>0</v>
      </c>
      <c r="D2572" s="58">
        <v>1</v>
      </c>
      <c r="E2572" s="58">
        <v>1</v>
      </c>
      <c r="F2572" s="58">
        <v>87</v>
      </c>
    </row>
    <row r="2573" spans="1:6" x14ac:dyDescent="0.25">
      <c r="A2573" s="58" t="s">
        <v>5</v>
      </c>
      <c r="B2573" s="58" t="s">
        <v>216</v>
      </c>
      <c r="C2573" s="58">
        <v>1</v>
      </c>
      <c r="D2573" s="58">
        <v>0</v>
      </c>
      <c r="E2573" s="58">
        <v>0</v>
      </c>
      <c r="F2573" s="58">
        <v>50</v>
      </c>
    </row>
    <row r="2574" spans="1:6" x14ac:dyDescent="0.25">
      <c r="A2574" s="58" t="s">
        <v>5</v>
      </c>
      <c r="B2574" s="58" t="s">
        <v>216</v>
      </c>
      <c r="C2574" s="58">
        <v>1</v>
      </c>
      <c r="D2574" s="58">
        <v>0</v>
      </c>
      <c r="E2574" s="58">
        <v>1</v>
      </c>
      <c r="F2574" s="58">
        <v>54</v>
      </c>
    </row>
    <row r="2575" spans="1:6" x14ac:dyDescent="0.25">
      <c r="A2575" s="58" t="s">
        <v>5</v>
      </c>
      <c r="B2575" s="58" t="s">
        <v>216</v>
      </c>
      <c r="C2575" s="58">
        <v>1</v>
      </c>
      <c r="D2575" s="58">
        <v>1</v>
      </c>
      <c r="E2575" s="58">
        <v>0</v>
      </c>
      <c r="F2575" s="58">
        <v>117</v>
      </c>
    </row>
    <row r="2576" spans="1:6" x14ac:dyDescent="0.25">
      <c r="A2576" s="58" t="s">
        <v>5</v>
      </c>
      <c r="B2576" s="58" t="s">
        <v>216</v>
      </c>
      <c r="C2576" s="58">
        <v>1</v>
      </c>
      <c r="D2576" s="58">
        <v>1</v>
      </c>
      <c r="E2576" s="58">
        <v>1</v>
      </c>
      <c r="F2576" s="58">
        <v>182</v>
      </c>
    </row>
    <row r="2577" spans="1:6" x14ac:dyDescent="0.25">
      <c r="A2577" s="58" t="s">
        <v>5</v>
      </c>
      <c r="B2577" s="58" t="s">
        <v>207</v>
      </c>
      <c r="C2577" s="58">
        <v>0</v>
      </c>
      <c r="D2577" s="58">
        <v>0</v>
      </c>
      <c r="E2577" s="58">
        <v>0</v>
      </c>
      <c r="F2577" s="58">
        <v>235</v>
      </c>
    </row>
    <row r="2578" spans="1:6" x14ac:dyDescent="0.25">
      <c r="A2578" s="58" t="s">
        <v>5</v>
      </c>
      <c r="B2578" s="58" t="s">
        <v>207</v>
      </c>
      <c r="C2578" s="58">
        <v>0</v>
      </c>
      <c r="D2578" s="58">
        <v>0</v>
      </c>
      <c r="E2578" s="58">
        <v>1</v>
      </c>
      <c r="F2578" s="58">
        <v>255</v>
      </c>
    </row>
    <row r="2579" spans="1:6" x14ac:dyDescent="0.25">
      <c r="A2579" s="58" t="s">
        <v>5</v>
      </c>
      <c r="B2579" s="58" t="s">
        <v>207</v>
      </c>
      <c r="C2579" s="58">
        <v>0</v>
      </c>
      <c r="D2579" s="58">
        <v>1</v>
      </c>
      <c r="E2579" s="58">
        <v>0</v>
      </c>
      <c r="F2579" s="58">
        <v>93</v>
      </c>
    </row>
    <row r="2580" spans="1:6" x14ac:dyDescent="0.25">
      <c r="A2580" s="58" t="s">
        <v>5</v>
      </c>
      <c r="B2580" s="58" t="s">
        <v>207</v>
      </c>
      <c r="C2580" s="58">
        <v>0</v>
      </c>
      <c r="D2580" s="58">
        <v>1</v>
      </c>
      <c r="E2580" s="58">
        <v>1</v>
      </c>
      <c r="F2580" s="58">
        <v>91</v>
      </c>
    </row>
    <row r="2581" spans="1:6" x14ac:dyDescent="0.25">
      <c r="A2581" s="58" t="s">
        <v>5</v>
      </c>
      <c r="B2581" s="58" t="s">
        <v>207</v>
      </c>
      <c r="C2581" s="58">
        <v>1</v>
      </c>
      <c r="D2581" s="58">
        <v>0</v>
      </c>
      <c r="E2581" s="58">
        <v>0</v>
      </c>
      <c r="F2581" s="58">
        <v>117</v>
      </c>
    </row>
    <row r="2582" spans="1:6" x14ac:dyDescent="0.25">
      <c r="A2582" s="58" t="s">
        <v>5</v>
      </c>
      <c r="B2582" s="58" t="s">
        <v>207</v>
      </c>
      <c r="C2582" s="58">
        <v>1</v>
      </c>
      <c r="D2582" s="58">
        <v>0</v>
      </c>
      <c r="E2582" s="58">
        <v>1</v>
      </c>
      <c r="F2582" s="58">
        <v>237</v>
      </c>
    </row>
    <row r="2583" spans="1:6" x14ac:dyDescent="0.25">
      <c r="A2583" s="58" t="s">
        <v>5</v>
      </c>
      <c r="B2583" s="58" t="s">
        <v>207</v>
      </c>
      <c r="C2583" s="58">
        <v>1</v>
      </c>
      <c r="D2583" s="58">
        <v>1</v>
      </c>
      <c r="E2583" s="58">
        <v>0</v>
      </c>
      <c r="F2583" s="58">
        <v>118</v>
      </c>
    </row>
    <row r="2584" spans="1:6" x14ac:dyDescent="0.25">
      <c r="A2584" s="58" t="s">
        <v>5</v>
      </c>
      <c r="B2584" s="58" t="s">
        <v>207</v>
      </c>
      <c r="C2584" s="58">
        <v>1</v>
      </c>
      <c r="D2584" s="58">
        <v>1</v>
      </c>
      <c r="E2584" s="58">
        <v>1</v>
      </c>
      <c r="F2584" s="58">
        <v>300</v>
      </c>
    </row>
    <row r="2585" spans="1:6" x14ac:dyDescent="0.25">
      <c r="A2585" s="58" t="s">
        <v>5</v>
      </c>
      <c r="B2585" s="58" t="s">
        <v>303</v>
      </c>
      <c r="C2585" s="58">
        <v>0</v>
      </c>
      <c r="D2585" s="58">
        <v>0</v>
      </c>
      <c r="E2585" s="58">
        <v>0</v>
      </c>
      <c r="F2585" s="58">
        <v>175</v>
      </c>
    </row>
    <row r="2586" spans="1:6" x14ac:dyDescent="0.25">
      <c r="A2586" s="58" t="s">
        <v>5</v>
      </c>
      <c r="B2586" s="58" t="s">
        <v>303</v>
      </c>
      <c r="C2586" s="58">
        <v>0</v>
      </c>
      <c r="D2586" s="58">
        <v>0</v>
      </c>
      <c r="E2586" s="58">
        <v>1</v>
      </c>
      <c r="F2586" s="58">
        <v>237</v>
      </c>
    </row>
    <row r="2587" spans="1:6" x14ac:dyDescent="0.25">
      <c r="A2587" s="58" t="s">
        <v>5</v>
      </c>
      <c r="B2587" s="58" t="s">
        <v>303</v>
      </c>
      <c r="C2587" s="58">
        <v>0</v>
      </c>
      <c r="D2587" s="58">
        <v>1</v>
      </c>
      <c r="E2587" s="58">
        <v>0</v>
      </c>
      <c r="F2587" s="58">
        <v>65</v>
      </c>
    </row>
    <row r="2588" spans="1:6" x14ac:dyDescent="0.25">
      <c r="A2588" s="58" t="s">
        <v>5</v>
      </c>
      <c r="B2588" s="58" t="s">
        <v>303</v>
      </c>
      <c r="C2588" s="58">
        <v>0</v>
      </c>
      <c r="D2588" s="58">
        <v>1</v>
      </c>
      <c r="E2588" s="58">
        <v>1</v>
      </c>
      <c r="F2588" s="58">
        <v>66</v>
      </c>
    </row>
    <row r="2589" spans="1:6" x14ac:dyDescent="0.25">
      <c r="A2589" s="58" t="s">
        <v>5</v>
      </c>
      <c r="B2589" s="58" t="s">
        <v>303</v>
      </c>
      <c r="C2589" s="58">
        <v>1</v>
      </c>
      <c r="D2589" s="58">
        <v>0</v>
      </c>
      <c r="E2589" s="58">
        <v>0</v>
      </c>
      <c r="F2589" s="58">
        <v>74</v>
      </c>
    </row>
    <row r="2590" spans="1:6" x14ac:dyDescent="0.25">
      <c r="A2590" s="58" t="s">
        <v>5</v>
      </c>
      <c r="B2590" s="58" t="s">
        <v>303</v>
      </c>
      <c r="C2590" s="58">
        <v>1</v>
      </c>
      <c r="D2590" s="58">
        <v>0</v>
      </c>
      <c r="E2590" s="58">
        <v>1</v>
      </c>
      <c r="F2590" s="58">
        <v>43</v>
      </c>
    </row>
    <row r="2591" spans="1:6" x14ac:dyDescent="0.25">
      <c r="A2591" s="58" t="s">
        <v>5</v>
      </c>
      <c r="B2591" s="58" t="s">
        <v>303</v>
      </c>
      <c r="C2591" s="58">
        <v>1</v>
      </c>
      <c r="D2591" s="58">
        <v>1</v>
      </c>
      <c r="E2591" s="58">
        <v>0</v>
      </c>
      <c r="F2591" s="58">
        <v>116</v>
      </c>
    </row>
    <row r="2592" spans="1:6" x14ac:dyDescent="0.25">
      <c r="A2592" s="58" t="s">
        <v>5</v>
      </c>
      <c r="B2592" s="58" t="s">
        <v>303</v>
      </c>
      <c r="C2592" s="58">
        <v>1</v>
      </c>
      <c r="D2592" s="58">
        <v>1</v>
      </c>
      <c r="E2592" s="58">
        <v>1</v>
      </c>
      <c r="F2592" s="58">
        <v>204</v>
      </c>
    </row>
    <row r="2593" spans="1:6" x14ac:dyDescent="0.25">
      <c r="A2593" s="58" t="s">
        <v>5</v>
      </c>
      <c r="B2593" s="58" t="s">
        <v>304</v>
      </c>
      <c r="C2593" s="58">
        <v>0</v>
      </c>
      <c r="D2593" s="58">
        <v>0</v>
      </c>
      <c r="E2593" s="58">
        <v>0</v>
      </c>
      <c r="F2593" s="58">
        <v>228</v>
      </c>
    </row>
    <row r="2594" spans="1:6" x14ac:dyDescent="0.25">
      <c r="A2594" s="58" t="s">
        <v>5</v>
      </c>
      <c r="B2594" s="58" t="s">
        <v>304</v>
      </c>
      <c r="C2594" s="58">
        <v>0</v>
      </c>
      <c r="D2594" s="58">
        <v>0</v>
      </c>
      <c r="E2594" s="58">
        <v>1</v>
      </c>
      <c r="F2594" s="58">
        <v>337</v>
      </c>
    </row>
    <row r="2595" spans="1:6" x14ac:dyDescent="0.25">
      <c r="A2595" s="58" t="s">
        <v>5</v>
      </c>
      <c r="B2595" s="58" t="s">
        <v>304</v>
      </c>
      <c r="C2595" s="58">
        <v>0</v>
      </c>
      <c r="D2595" s="58">
        <v>1</v>
      </c>
      <c r="E2595" s="58">
        <v>0</v>
      </c>
      <c r="F2595" s="58">
        <v>60</v>
      </c>
    </row>
    <row r="2596" spans="1:6" x14ac:dyDescent="0.25">
      <c r="A2596" s="58" t="s">
        <v>5</v>
      </c>
      <c r="B2596" s="58" t="s">
        <v>304</v>
      </c>
      <c r="C2596" s="58">
        <v>0</v>
      </c>
      <c r="D2596" s="58">
        <v>1</v>
      </c>
      <c r="E2596" s="58">
        <v>1</v>
      </c>
      <c r="F2596" s="58">
        <v>155</v>
      </c>
    </row>
    <row r="2597" spans="1:6" x14ac:dyDescent="0.25">
      <c r="A2597" s="58" t="s">
        <v>5</v>
      </c>
      <c r="B2597" s="58" t="s">
        <v>304</v>
      </c>
      <c r="C2597" s="58">
        <v>1</v>
      </c>
      <c r="D2597" s="58">
        <v>0</v>
      </c>
      <c r="E2597" s="58">
        <v>0</v>
      </c>
      <c r="F2597" s="58">
        <v>57</v>
      </c>
    </row>
    <row r="2598" spans="1:6" x14ac:dyDescent="0.25">
      <c r="A2598" s="58" t="s">
        <v>5</v>
      </c>
      <c r="B2598" s="58" t="s">
        <v>304</v>
      </c>
      <c r="C2598" s="58">
        <v>1</v>
      </c>
      <c r="D2598" s="58">
        <v>0</v>
      </c>
      <c r="E2598" s="58">
        <v>1</v>
      </c>
      <c r="F2598" s="58">
        <v>35</v>
      </c>
    </row>
    <row r="2599" spans="1:6" x14ac:dyDescent="0.25">
      <c r="A2599" s="58" t="s">
        <v>5</v>
      </c>
      <c r="B2599" s="58" t="s">
        <v>304</v>
      </c>
      <c r="C2599" s="58">
        <v>1</v>
      </c>
      <c r="D2599" s="58">
        <v>1</v>
      </c>
      <c r="E2599" s="58">
        <v>0</v>
      </c>
      <c r="F2599" s="58">
        <v>131</v>
      </c>
    </row>
    <row r="2600" spans="1:6" x14ac:dyDescent="0.25">
      <c r="A2600" s="58" t="s">
        <v>5</v>
      </c>
      <c r="B2600" s="58" t="s">
        <v>304</v>
      </c>
      <c r="C2600" s="58">
        <v>1</v>
      </c>
      <c r="D2600" s="58">
        <v>1</v>
      </c>
      <c r="E2600" s="58">
        <v>1</v>
      </c>
      <c r="F2600" s="58">
        <v>174</v>
      </c>
    </row>
    <row r="2601" spans="1:6" x14ac:dyDescent="0.25">
      <c r="A2601" s="58" t="s">
        <v>103</v>
      </c>
      <c r="B2601" s="58" t="s">
        <v>300</v>
      </c>
      <c r="C2601" s="58">
        <v>0</v>
      </c>
      <c r="D2601" s="58">
        <v>0</v>
      </c>
      <c r="E2601" s="58">
        <v>0</v>
      </c>
      <c r="F2601" s="58">
        <v>159</v>
      </c>
    </row>
    <row r="2602" spans="1:6" x14ac:dyDescent="0.25">
      <c r="A2602" s="58" t="s">
        <v>103</v>
      </c>
      <c r="B2602" s="58" t="s">
        <v>300</v>
      </c>
      <c r="C2602" s="58">
        <v>0</v>
      </c>
      <c r="D2602" s="58">
        <v>0</v>
      </c>
      <c r="E2602" s="58">
        <v>1</v>
      </c>
      <c r="F2602" s="58">
        <v>3</v>
      </c>
    </row>
    <row r="2603" spans="1:6" x14ac:dyDescent="0.25">
      <c r="A2603" s="58" t="s">
        <v>103</v>
      </c>
      <c r="B2603" s="58" t="s">
        <v>300</v>
      </c>
      <c r="C2603" s="58">
        <v>0</v>
      </c>
      <c r="D2603" s="58">
        <v>1</v>
      </c>
      <c r="E2603" s="58">
        <v>0</v>
      </c>
      <c r="F2603" s="58">
        <v>167</v>
      </c>
    </row>
    <row r="2604" spans="1:6" x14ac:dyDescent="0.25">
      <c r="A2604" s="58" t="s">
        <v>103</v>
      </c>
      <c r="B2604" s="58" t="s">
        <v>300</v>
      </c>
      <c r="C2604" s="58">
        <v>0</v>
      </c>
      <c r="D2604" s="58">
        <v>1</v>
      </c>
      <c r="E2604" s="58">
        <v>1</v>
      </c>
      <c r="F2604" s="58">
        <v>8</v>
      </c>
    </row>
    <row r="2605" spans="1:6" x14ac:dyDescent="0.25">
      <c r="A2605" s="58" t="s">
        <v>103</v>
      </c>
      <c r="B2605" s="58" t="s">
        <v>300</v>
      </c>
      <c r="C2605" s="58">
        <v>1</v>
      </c>
      <c r="D2605" s="58">
        <v>0</v>
      </c>
      <c r="E2605" s="58">
        <v>0</v>
      </c>
      <c r="F2605" s="58">
        <v>27</v>
      </c>
    </row>
    <row r="2606" spans="1:6" x14ac:dyDescent="0.25">
      <c r="A2606" s="58" t="s">
        <v>103</v>
      </c>
      <c r="B2606" s="58" t="s">
        <v>300</v>
      </c>
      <c r="C2606" s="58">
        <v>1</v>
      </c>
      <c r="D2606" s="58">
        <v>1</v>
      </c>
      <c r="E2606" s="58">
        <v>0</v>
      </c>
      <c r="F2606" s="58">
        <v>288</v>
      </c>
    </row>
    <row r="2607" spans="1:6" x14ac:dyDescent="0.25">
      <c r="A2607" s="58" t="s">
        <v>103</v>
      </c>
      <c r="B2607" s="58" t="s">
        <v>300</v>
      </c>
      <c r="C2607" s="58">
        <v>1</v>
      </c>
      <c r="D2607" s="58">
        <v>1</v>
      </c>
      <c r="E2607" s="58">
        <v>1</v>
      </c>
      <c r="F2607" s="58">
        <v>3</v>
      </c>
    </row>
    <row r="2608" spans="1:6" x14ac:dyDescent="0.25">
      <c r="A2608" s="58" t="s">
        <v>103</v>
      </c>
      <c r="B2608" s="58" t="s">
        <v>214</v>
      </c>
      <c r="C2608" s="58">
        <v>0</v>
      </c>
      <c r="D2608" s="58">
        <v>0</v>
      </c>
      <c r="E2608" s="58">
        <v>0</v>
      </c>
      <c r="F2608" s="58">
        <v>89</v>
      </c>
    </row>
    <row r="2609" spans="1:6" x14ac:dyDescent="0.25">
      <c r="A2609" s="58" t="s">
        <v>103</v>
      </c>
      <c r="B2609" s="58" t="s">
        <v>214</v>
      </c>
      <c r="C2609" s="58">
        <v>0</v>
      </c>
      <c r="D2609" s="58">
        <v>0</v>
      </c>
      <c r="E2609" s="58">
        <v>1</v>
      </c>
      <c r="F2609" s="58">
        <v>3</v>
      </c>
    </row>
    <row r="2610" spans="1:6" x14ac:dyDescent="0.25">
      <c r="A2610" s="58" t="s">
        <v>103</v>
      </c>
      <c r="B2610" s="58" t="s">
        <v>214</v>
      </c>
      <c r="C2610" s="58">
        <v>0</v>
      </c>
      <c r="D2610" s="58">
        <v>1</v>
      </c>
      <c r="E2610" s="58">
        <v>0</v>
      </c>
      <c r="F2610" s="58">
        <v>140</v>
      </c>
    </row>
    <row r="2611" spans="1:6" x14ac:dyDescent="0.25">
      <c r="A2611" s="58" t="s">
        <v>103</v>
      </c>
      <c r="B2611" s="58" t="s">
        <v>214</v>
      </c>
      <c r="C2611" s="58">
        <v>0</v>
      </c>
      <c r="D2611" s="58">
        <v>1</v>
      </c>
      <c r="E2611" s="58">
        <v>1</v>
      </c>
      <c r="F2611" s="58">
        <v>6</v>
      </c>
    </row>
    <row r="2612" spans="1:6" x14ac:dyDescent="0.25">
      <c r="A2612" s="58" t="s">
        <v>103</v>
      </c>
      <c r="B2612" s="58" t="s">
        <v>214</v>
      </c>
      <c r="C2612" s="58">
        <v>1</v>
      </c>
      <c r="D2612" s="58">
        <v>0</v>
      </c>
      <c r="E2612" s="58">
        <v>0</v>
      </c>
      <c r="F2612" s="58">
        <v>20</v>
      </c>
    </row>
    <row r="2613" spans="1:6" x14ac:dyDescent="0.25">
      <c r="A2613" s="58" t="s">
        <v>103</v>
      </c>
      <c r="B2613" s="58" t="s">
        <v>214</v>
      </c>
      <c r="C2613" s="58">
        <v>1</v>
      </c>
      <c r="D2613" s="58">
        <v>1</v>
      </c>
      <c r="E2613" s="58">
        <v>0</v>
      </c>
      <c r="F2613" s="58">
        <v>132</v>
      </c>
    </row>
    <row r="2614" spans="1:6" x14ac:dyDescent="0.25">
      <c r="A2614" s="58" t="s">
        <v>103</v>
      </c>
      <c r="B2614" s="58" t="s">
        <v>213</v>
      </c>
      <c r="C2614" s="58">
        <v>0</v>
      </c>
      <c r="D2614" s="58">
        <v>0</v>
      </c>
      <c r="E2614" s="58">
        <v>0</v>
      </c>
      <c r="F2614" s="58">
        <v>215</v>
      </c>
    </row>
    <row r="2615" spans="1:6" x14ac:dyDescent="0.25">
      <c r="A2615" s="58" t="s">
        <v>103</v>
      </c>
      <c r="B2615" s="58" t="s">
        <v>213</v>
      </c>
      <c r="C2615" s="58">
        <v>0</v>
      </c>
      <c r="D2615" s="58">
        <v>0</v>
      </c>
      <c r="E2615" s="58">
        <v>1</v>
      </c>
      <c r="F2615" s="58">
        <v>7</v>
      </c>
    </row>
    <row r="2616" spans="1:6" x14ac:dyDescent="0.25">
      <c r="A2616" s="58" t="s">
        <v>103</v>
      </c>
      <c r="B2616" s="58" t="s">
        <v>213</v>
      </c>
      <c r="C2616" s="58">
        <v>0</v>
      </c>
      <c r="D2616" s="58">
        <v>1</v>
      </c>
      <c r="E2616" s="58">
        <v>0</v>
      </c>
      <c r="F2616" s="58">
        <v>237</v>
      </c>
    </row>
    <row r="2617" spans="1:6" x14ac:dyDescent="0.25">
      <c r="A2617" s="58" t="s">
        <v>103</v>
      </c>
      <c r="B2617" s="58" t="s">
        <v>213</v>
      </c>
      <c r="C2617" s="58">
        <v>0</v>
      </c>
      <c r="D2617" s="58">
        <v>1</v>
      </c>
      <c r="E2617" s="58">
        <v>1</v>
      </c>
      <c r="F2617" s="58">
        <v>10</v>
      </c>
    </row>
    <row r="2618" spans="1:6" x14ac:dyDescent="0.25">
      <c r="A2618" s="58" t="s">
        <v>103</v>
      </c>
      <c r="B2618" s="58" t="s">
        <v>213</v>
      </c>
      <c r="C2618" s="58">
        <v>1</v>
      </c>
      <c r="D2618" s="58">
        <v>0</v>
      </c>
      <c r="E2618" s="58">
        <v>0</v>
      </c>
      <c r="F2618" s="58">
        <v>41</v>
      </c>
    </row>
    <row r="2619" spans="1:6" x14ac:dyDescent="0.25">
      <c r="A2619" s="58" t="s">
        <v>103</v>
      </c>
      <c r="B2619" s="58" t="s">
        <v>213</v>
      </c>
      <c r="C2619" s="58">
        <v>1</v>
      </c>
      <c r="D2619" s="58">
        <v>1</v>
      </c>
      <c r="E2619" s="58">
        <v>0</v>
      </c>
      <c r="F2619" s="58">
        <v>249</v>
      </c>
    </row>
    <row r="2620" spans="1:6" x14ac:dyDescent="0.25">
      <c r="A2620" s="58" t="s">
        <v>103</v>
      </c>
      <c r="B2620" s="58" t="s">
        <v>213</v>
      </c>
      <c r="C2620" s="58">
        <v>1</v>
      </c>
      <c r="D2620" s="58">
        <v>1</v>
      </c>
      <c r="E2620" s="58">
        <v>1</v>
      </c>
      <c r="F2620" s="58">
        <v>2</v>
      </c>
    </row>
    <row r="2621" spans="1:6" x14ac:dyDescent="0.25">
      <c r="A2621" s="58" t="s">
        <v>103</v>
      </c>
      <c r="B2621" s="58" t="s">
        <v>245</v>
      </c>
      <c r="C2621" s="58">
        <v>0</v>
      </c>
      <c r="D2621" s="58">
        <v>0</v>
      </c>
      <c r="E2621" s="58">
        <v>0</v>
      </c>
      <c r="F2621" s="58">
        <v>127</v>
      </c>
    </row>
    <row r="2622" spans="1:6" x14ac:dyDescent="0.25">
      <c r="A2622" s="58" t="s">
        <v>103</v>
      </c>
      <c r="B2622" s="58" t="s">
        <v>245</v>
      </c>
      <c r="C2622" s="58">
        <v>0</v>
      </c>
      <c r="D2622" s="58">
        <v>0</v>
      </c>
      <c r="E2622" s="58">
        <v>1</v>
      </c>
      <c r="F2622" s="58">
        <v>3</v>
      </c>
    </row>
    <row r="2623" spans="1:6" x14ac:dyDescent="0.25">
      <c r="A2623" s="58" t="s">
        <v>103</v>
      </c>
      <c r="B2623" s="58" t="s">
        <v>245</v>
      </c>
      <c r="C2623" s="58">
        <v>0</v>
      </c>
      <c r="D2623" s="58">
        <v>1</v>
      </c>
      <c r="E2623" s="58">
        <v>0</v>
      </c>
      <c r="F2623" s="58">
        <v>180</v>
      </c>
    </row>
    <row r="2624" spans="1:6" x14ac:dyDescent="0.25">
      <c r="A2624" s="58" t="s">
        <v>103</v>
      </c>
      <c r="B2624" s="58" t="s">
        <v>245</v>
      </c>
      <c r="C2624" s="58">
        <v>0</v>
      </c>
      <c r="D2624" s="58">
        <v>1</v>
      </c>
      <c r="E2624" s="58">
        <v>1</v>
      </c>
      <c r="F2624" s="58">
        <v>2</v>
      </c>
    </row>
    <row r="2625" spans="1:6" x14ac:dyDescent="0.25">
      <c r="A2625" s="58" t="s">
        <v>103</v>
      </c>
      <c r="B2625" s="58" t="s">
        <v>245</v>
      </c>
      <c r="C2625" s="58">
        <v>1</v>
      </c>
      <c r="D2625" s="58">
        <v>0</v>
      </c>
      <c r="E2625" s="58">
        <v>0</v>
      </c>
      <c r="F2625" s="58">
        <v>16</v>
      </c>
    </row>
    <row r="2626" spans="1:6" x14ac:dyDescent="0.25">
      <c r="A2626" s="58" t="s">
        <v>103</v>
      </c>
      <c r="B2626" s="58" t="s">
        <v>245</v>
      </c>
      <c r="C2626" s="58">
        <v>1</v>
      </c>
      <c r="D2626" s="58">
        <v>1</v>
      </c>
      <c r="E2626" s="58">
        <v>0</v>
      </c>
      <c r="F2626" s="58">
        <v>214</v>
      </c>
    </row>
    <row r="2627" spans="1:6" x14ac:dyDescent="0.25">
      <c r="A2627" s="58" t="s">
        <v>103</v>
      </c>
      <c r="B2627" s="58" t="s">
        <v>245</v>
      </c>
      <c r="C2627" s="58">
        <v>1</v>
      </c>
      <c r="D2627" s="58">
        <v>1</v>
      </c>
      <c r="E2627" s="58">
        <v>1</v>
      </c>
      <c r="F2627" s="58">
        <v>2</v>
      </c>
    </row>
    <row r="2628" spans="1:6" x14ac:dyDescent="0.25">
      <c r="A2628" s="58" t="s">
        <v>103</v>
      </c>
      <c r="B2628" s="58" t="s">
        <v>185</v>
      </c>
      <c r="C2628" s="58">
        <v>0</v>
      </c>
      <c r="D2628" s="58">
        <v>0</v>
      </c>
      <c r="E2628" s="58">
        <v>0</v>
      </c>
      <c r="F2628" s="58">
        <v>336</v>
      </c>
    </row>
    <row r="2629" spans="1:6" x14ac:dyDescent="0.25">
      <c r="A2629" s="58" t="s">
        <v>103</v>
      </c>
      <c r="B2629" s="58" t="s">
        <v>185</v>
      </c>
      <c r="C2629" s="58">
        <v>0</v>
      </c>
      <c r="D2629" s="58">
        <v>0</v>
      </c>
      <c r="E2629" s="58">
        <v>1</v>
      </c>
      <c r="F2629" s="58">
        <v>10</v>
      </c>
    </row>
    <row r="2630" spans="1:6" x14ac:dyDescent="0.25">
      <c r="A2630" s="58" t="s">
        <v>103</v>
      </c>
      <c r="B2630" s="58" t="s">
        <v>185</v>
      </c>
      <c r="C2630" s="58">
        <v>0</v>
      </c>
      <c r="D2630" s="58">
        <v>1</v>
      </c>
      <c r="E2630" s="58">
        <v>0</v>
      </c>
      <c r="F2630" s="58">
        <v>425</v>
      </c>
    </row>
    <row r="2631" spans="1:6" x14ac:dyDescent="0.25">
      <c r="A2631" s="58" t="s">
        <v>103</v>
      </c>
      <c r="B2631" s="58" t="s">
        <v>185</v>
      </c>
      <c r="C2631" s="58">
        <v>0</v>
      </c>
      <c r="D2631" s="58">
        <v>1</v>
      </c>
      <c r="E2631" s="58">
        <v>1</v>
      </c>
      <c r="F2631" s="58">
        <v>24</v>
      </c>
    </row>
    <row r="2632" spans="1:6" x14ac:dyDescent="0.25">
      <c r="A2632" s="58" t="s">
        <v>103</v>
      </c>
      <c r="B2632" s="58" t="s">
        <v>185</v>
      </c>
      <c r="C2632" s="58">
        <v>1</v>
      </c>
      <c r="D2632" s="58">
        <v>0</v>
      </c>
      <c r="E2632" s="58">
        <v>0</v>
      </c>
      <c r="F2632" s="58">
        <v>58</v>
      </c>
    </row>
    <row r="2633" spans="1:6" x14ac:dyDescent="0.25">
      <c r="A2633" s="58" t="s">
        <v>103</v>
      </c>
      <c r="B2633" s="58" t="s">
        <v>185</v>
      </c>
      <c r="C2633" s="58">
        <v>1</v>
      </c>
      <c r="D2633" s="58">
        <v>0</v>
      </c>
      <c r="E2633" s="58">
        <v>1</v>
      </c>
      <c r="F2633" s="58">
        <v>3</v>
      </c>
    </row>
    <row r="2634" spans="1:6" x14ac:dyDescent="0.25">
      <c r="A2634" s="58" t="s">
        <v>103</v>
      </c>
      <c r="B2634" s="58" t="s">
        <v>185</v>
      </c>
      <c r="C2634" s="58">
        <v>1</v>
      </c>
      <c r="D2634" s="58">
        <v>1</v>
      </c>
      <c r="E2634" s="58">
        <v>0</v>
      </c>
      <c r="F2634" s="58">
        <v>355</v>
      </c>
    </row>
    <row r="2635" spans="1:6" x14ac:dyDescent="0.25">
      <c r="A2635" s="58" t="s">
        <v>103</v>
      </c>
      <c r="B2635" s="58" t="s">
        <v>185</v>
      </c>
      <c r="C2635" s="58">
        <v>1</v>
      </c>
      <c r="D2635" s="58">
        <v>1</v>
      </c>
      <c r="E2635" s="58">
        <v>1</v>
      </c>
      <c r="F2635" s="58">
        <v>3</v>
      </c>
    </row>
    <row r="2636" spans="1:6" x14ac:dyDescent="0.25">
      <c r="A2636" s="58" t="s">
        <v>103</v>
      </c>
      <c r="B2636" s="58" t="s">
        <v>173</v>
      </c>
      <c r="C2636" s="58">
        <v>0</v>
      </c>
      <c r="D2636" s="58">
        <v>0</v>
      </c>
      <c r="E2636" s="58">
        <v>0</v>
      </c>
      <c r="F2636" s="58">
        <v>224</v>
      </c>
    </row>
    <row r="2637" spans="1:6" x14ac:dyDescent="0.25">
      <c r="A2637" s="58" t="s">
        <v>103</v>
      </c>
      <c r="B2637" s="58" t="s">
        <v>173</v>
      </c>
      <c r="C2637" s="58">
        <v>0</v>
      </c>
      <c r="D2637" s="58">
        <v>0</v>
      </c>
      <c r="E2637" s="58">
        <v>1</v>
      </c>
      <c r="F2637" s="58">
        <v>2</v>
      </c>
    </row>
    <row r="2638" spans="1:6" x14ac:dyDescent="0.25">
      <c r="A2638" s="58" t="s">
        <v>103</v>
      </c>
      <c r="B2638" s="58" t="s">
        <v>173</v>
      </c>
      <c r="C2638" s="58">
        <v>0</v>
      </c>
      <c r="D2638" s="58">
        <v>1</v>
      </c>
      <c r="E2638" s="58">
        <v>0</v>
      </c>
      <c r="F2638" s="58">
        <v>290</v>
      </c>
    </row>
    <row r="2639" spans="1:6" x14ac:dyDescent="0.25">
      <c r="A2639" s="58" t="s">
        <v>103</v>
      </c>
      <c r="B2639" s="58" t="s">
        <v>173</v>
      </c>
      <c r="C2639" s="58">
        <v>0</v>
      </c>
      <c r="D2639" s="58">
        <v>1</v>
      </c>
      <c r="E2639" s="58">
        <v>1</v>
      </c>
      <c r="F2639" s="58">
        <v>5</v>
      </c>
    </row>
    <row r="2640" spans="1:6" x14ac:dyDescent="0.25">
      <c r="A2640" s="58" t="s">
        <v>103</v>
      </c>
      <c r="B2640" s="58" t="s">
        <v>173</v>
      </c>
      <c r="C2640" s="58">
        <v>1</v>
      </c>
      <c r="D2640" s="58">
        <v>0</v>
      </c>
      <c r="E2640" s="58">
        <v>0</v>
      </c>
      <c r="F2640" s="58">
        <v>71</v>
      </c>
    </row>
    <row r="2641" spans="1:6" x14ac:dyDescent="0.25">
      <c r="A2641" s="58" t="s">
        <v>103</v>
      </c>
      <c r="B2641" s="58" t="s">
        <v>173</v>
      </c>
      <c r="C2641" s="58">
        <v>1</v>
      </c>
      <c r="D2641" s="58">
        <v>1</v>
      </c>
      <c r="E2641" s="58">
        <v>0</v>
      </c>
      <c r="F2641" s="58">
        <v>304</v>
      </c>
    </row>
    <row r="2642" spans="1:6" x14ac:dyDescent="0.25">
      <c r="A2642" s="58" t="s">
        <v>103</v>
      </c>
      <c r="B2642" s="58" t="s">
        <v>173</v>
      </c>
      <c r="C2642" s="58">
        <v>1</v>
      </c>
      <c r="D2642" s="58">
        <v>1</v>
      </c>
      <c r="E2642" s="58">
        <v>1</v>
      </c>
      <c r="F2642" s="58">
        <v>1</v>
      </c>
    </row>
    <row r="2643" spans="1:6" x14ac:dyDescent="0.25">
      <c r="A2643" s="58" t="s">
        <v>103</v>
      </c>
      <c r="B2643" s="58" t="s">
        <v>174</v>
      </c>
      <c r="C2643" s="58">
        <v>0</v>
      </c>
      <c r="D2643" s="58">
        <v>0</v>
      </c>
      <c r="E2643" s="58">
        <v>0</v>
      </c>
      <c r="F2643" s="58">
        <v>329</v>
      </c>
    </row>
    <row r="2644" spans="1:6" x14ac:dyDescent="0.25">
      <c r="A2644" s="58" t="s">
        <v>103</v>
      </c>
      <c r="B2644" s="58" t="s">
        <v>174</v>
      </c>
      <c r="C2644" s="58">
        <v>0</v>
      </c>
      <c r="D2644" s="58">
        <v>0</v>
      </c>
      <c r="E2644" s="58">
        <v>1</v>
      </c>
      <c r="F2644" s="58">
        <v>7</v>
      </c>
    </row>
    <row r="2645" spans="1:6" x14ac:dyDescent="0.25">
      <c r="A2645" s="58" t="s">
        <v>103</v>
      </c>
      <c r="B2645" s="58" t="s">
        <v>174</v>
      </c>
      <c r="C2645" s="58">
        <v>0</v>
      </c>
      <c r="D2645" s="58">
        <v>1</v>
      </c>
      <c r="E2645" s="58">
        <v>0</v>
      </c>
      <c r="F2645" s="58">
        <v>366</v>
      </c>
    </row>
    <row r="2646" spans="1:6" x14ac:dyDescent="0.25">
      <c r="A2646" s="58" t="s">
        <v>103</v>
      </c>
      <c r="B2646" s="58" t="s">
        <v>174</v>
      </c>
      <c r="C2646" s="58">
        <v>0</v>
      </c>
      <c r="D2646" s="58">
        <v>1</v>
      </c>
      <c r="E2646" s="58">
        <v>1</v>
      </c>
      <c r="F2646" s="58">
        <v>17</v>
      </c>
    </row>
    <row r="2647" spans="1:6" x14ac:dyDescent="0.25">
      <c r="A2647" s="58" t="s">
        <v>103</v>
      </c>
      <c r="B2647" s="58" t="s">
        <v>174</v>
      </c>
      <c r="C2647" s="58">
        <v>1</v>
      </c>
      <c r="D2647" s="58">
        <v>0</v>
      </c>
      <c r="E2647" s="58">
        <v>0</v>
      </c>
      <c r="F2647" s="58">
        <v>72</v>
      </c>
    </row>
    <row r="2648" spans="1:6" x14ac:dyDescent="0.25">
      <c r="A2648" s="58" t="s">
        <v>103</v>
      </c>
      <c r="B2648" s="58" t="s">
        <v>174</v>
      </c>
      <c r="C2648" s="58">
        <v>1</v>
      </c>
      <c r="D2648" s="58">
        <v>0</v>
      </c>
      <c r="E2648" s="58">
        <v>1</v>
      </c>
      <c r="F2648" s="58">
        <v>1</v>
      </c>
    </row>
    <row r="2649" spans="1:6" x14ac:dyDescent="0.25">
      <c r="A2649" s="58" t="s">
        <v>103</v>
      </c>
      <c r="B2649" s="58" t="s">
        <v>174</v>
      </c>
      <c r="C2649" s="58">
        <v>1</v>
      </c>
      <c r="D2649" s="58">
        <v>1</v>
      </c>
      <c r="E2649" s="58">
        <v>0</v>
      </c>
      <c r="F2649" s="58">
        <v>428</v>
      </c>
    </row>
    <row r="2650" spans="1:6" x14ac:dyDescent="0.25">
      <c r="A2650" s="58" t="s">
        <v>103</v>
      </c>
      <c r="B2650" s="58" t="s">
        <v>174</v>
      </c>
      <c r="C2650" s="58">
        <v>1</v>
      </c>
      <c r="D2650" s="58">
        <v>1</v>
      </c>
      <c r="E2650" s="58">
        <v>1</v>
      </c>
      <c r="F2650" s="58">
        <v>6</v>
      </c>
    </row>
    <row r="2651" spans="1:6" x14ac:dyDescent="0.25">
      <c r="A2651" s="58" t="s">
        <v>103</v>
      </c>
      <c r="B2651" s="58" t="s">
        <v>181</v>
      </c>
      <c r="C2651" s="58">
        <v>0</v>
      </c>
      <c r="D2651" s="58">
        <v>0</v>
      </c>
      <c r="E2651" s="58">
        <v>0</v>
      </c>
      <c r="F2651" s="58">
        <v>53</v>
      </c>
    </row>
    <row r="2652" spans="1:6" x14ac:dyDescent="0.25">
      <c r="A2652" s="58" t="s">
        <v>103</v>
      </c>
      <c r="B2652" s="58" t="s">
        <v>181</v>
      </c>
      <c r="C2652" s="58">
        <v>0</v>
      </c>
      <c r="D2652" s="58">
        <v>0</v>
      </c>
      <c r="E2652" s="58">
        <v>1</v>
      </c>
      <c r="F2652" s="58">
        <v>1</v>
      </c>
    </row>
    <row r="2653" spans="1:6" x14ac:dyDescent="0.25">
      <c r="A2653" s="58" t="s">
        <v>103</v>
      </c>
      <c r="B2653" s="58" t="s">
        <v>181</v>
      </c>
      <c r="C2653" s="58">
        <v>0</v>
      </c>
      <c r="D2653" s="58">
        <v>1</v>
      </c>
      <c r="E2653" s="58">
        <v>0</v>
      </c>
      <c r="F2653" s="58">
        <v>82</v>
      </c>
    </row>
    <row r="2654" spans="1:6" x14ac:dyDescent="0.25">
      <c r="A2654" s="58" t="s">
        <v>103</v>
      </c>
      <c r="B2654" s="58" t="s">
        <v>181</v>
      </c>
      <c r="C2654" s="58">
        <v>0</v>
      </c>
      <c r="D2654" s="58">
        <v>1</v>
      </c>
      <c r="E2654" s="58">
        <v>1</v>
      </c>
      <c r="F2654" s="58">
        <v>6</v>
      </c>
    </row>
    <row r="2655" spans="1:6" x14ac:dyDescent="0.25">
      <c r="A2655" s="58" t="s">
        <v>103</v>
      </c>
      <c r="B2655" s="58" t="s">
        <v>181</v>
      </c>
      <c r="C2655" s="58">
        <v>1</v>
      </c>
      <c r="D2655" s="58">
        <v>0</v>
      </c>
      <c r="E2655" s="58">
        <v>0</v>
      </c>
      <c r="F2655" s="58">
        <v>11</v>
      </c>
    </row>
    <row r="2656" spans="1:6" x14ac:dyDescent="0.25">
      <c r="A2656" s="58" t="s">
        <v>103</v>
      </c>
      <c r="B2656" s="58" t="s">
        <v>181</v>
      </c>
      <c r="C2656" s="58">
        <v>1</v>
      </c>
      <c r="D2656" s="58">
        <v>1</v>
      </c>
      <c r="E2656" s="58">
        <v>0</v>
      </c>
      <c r="F2656" s="58">
        <v>122</v>
      </c>
    </row>
    <row r="2657" spans="1:6" x14ac:dyDescent="0.25">
      <c r="A2657" s="58" t="s">
        <v>103</v>
      </c>
      <c r="B2657" s="58" t="s">
        <v>181</v>
      </c>
      <c r="C2657" s="58">
        <v>1</v>
      </c>
      <c r="D2657" s="58">
        <v>1</v>
      </c>
      <c r="E2657" s="58">
        <v>1</v>
      </c>
      <c r="F2657" s="58">
        <v>3</v>
      </c>
    </row>
    <row r="2658" spans="1:6" x14ac:dyDescent="0.25">
      <c r="A2658" s="58" t="s">
        <v>103</v>
      </c>
      <c r="B2658" s="58" t="s">
        <v>215</v>
      </c>
      <c r="C2658" s="58">
        <v>0</v>
      </c>
      <c r="D2658" s="58">
        <v>0</v>
      </c>
      <c r="E2658" s="58">
        <v>0</v>
      </c>
      <c r="F2658" s="58">
        <v>110</v>
      </c>
    </row>
    <row r="2659" spans="1:6" x14ac:dyDescent="0.25">
      <c r="A2659" s="58" t="s">
        <v>103</v>
      </c>
      <c r="B2659" s="58" t="s">
        <v>215</v>
      </c>
      <c r="C2659" s="58">
        <v>0</v>
      </c>
      <c r="D2659" s="58">
        <v>0</v>
      </c>
      <c r="E2659" s="58">
        <v>1</v>
      </c>
      <c r="F2659" s="58">
        <v>3</v>
      </c>
    </row>
    <row r="2660" spans="1:6" x14ac:dyDescent="0.25">
      <c r="A2660" s="58" t="s">
        <v>103</v>
      </c>
      <c r="B2660" s="58" t="s">
        <v>215</v>
      </c>
      <c r="C2660" s="58">
        <v>0</v>
      </c>
      <c r="D2660" s="58">
        <v>1</v>
      </c>
      <c r="E2660" s="58">
        <v>0</v>
      </c>
      <c r="F2660" s="58">
        <v>72</v>
      </c>
    </row>
    <row r="2661" spans="1:6" x14ac:dyDescent="0.25">
      <c r="A2661" s="58" t="s">
        <v>103</v>
      </c>
      <c r="B2661" s="58" t="s">
        <v>215</v>
      </c>
      <c r="C2661" s="58">
        <v>0</v>
      </c>
      <c r="D2661" s="58">
        <v>1</v>
      </c>
      <c r="E2661" s="58">
        <v>1</v>
      </c>
      <c r="F2661" s="58">
        <v>4</v>
      </c>
    </row>
    <row r="2662" spans="1:6" x14ac:dyDescent="0.25">
      <c r="A2662" s="58" t="s">
        <v>103</v>
      </c>
      <c r="B2662" s="58" t="s">
        <v>215</v>
      </c>
      <c r="C2662" s="58">
        <v>1</v>
      </c>
      <c r="D2662" s="58">
        <v>0</v>
      </c>
      <c r="E2662" s="58">
        <v>0</v>
      </c>
      <c r="F2662" s="58">
        <v>19</v>
      </c>
    </row>
    <row r="2663" spans="1:6" x14ac:dyDescent="0.25">
      <c r="A2663" s="58" t="s">
        <v>103</v>
      </c>
      <c r="B2663" s="58" t="s">
        <v>215</v>
      </c>
      <c r="C2663" s="58">
        <v>1</v>
      </c>
      <c r="D2663" s="58">
        <v>1</v>
      </c>
      <c r="E2663" s="58">
        <v>0</v>
      </c>
      <c r="F2663" s="58">
        <v>105</v>
      </c>
    </row>
    <row r="2664" spans="1:6" x14ac:dyDescent="0.25">
      <c r="A2664" s="58" t="s">
        <v>103</v>
      </c>
      <c r="B2664" s="58" t="s">
        <v>221</v>
      </c>
      <c r="C2664" s="58">
        <v>0</v>
      </c>
      <c r="D2664" s="58">
        <v>0</v>
      </c>
      <c r="E2664" s="58">
        <v>0</v>
      </c>
      <c r="F2664" s="58">
        <v>160</v>
      </c>
    </row>
    <row r="2665" spans="1:6" x14ac:dyDescent="0.25">
      <c r="A2665" s="58" t="s">
        <v>103</v>
      </c>
      <c r="B2665" s="58" t="s">
        <v>221</v>
      </c>
      <c r="C2665" s="58">
        <v>0</v>
      </c>
      <c r="D2665" s="58">
        <v>0</v>
      </c>
      <c r="E2665" s="58">
        <v>1</v>
      </c>
      <c r="F2665" s="58">
        <v>1</v>
      </c>
    </row>
    <row r="2666" spans="1:6" x14ac:dyDescent="0.25">
      <c r="A2666" s="58" t="s">
        <v>103</v>
      </c>
      <c r="B2666" s="58" t="s">
        <v>221</v>
      </c>
      <c r="C2666" s="58">
        <v>0</v>
      </c>
      <c r="D2666" s="58">
        <v>1</v>
      </c>
      <c r="E2666" s="58">
        <v>0</v>
      </c>
      <c r="F2666" s="58">
        <v>145</v>
      </c>
    </row>
    <row r="2667" spans="1:6" x14ac:dyDescent="0.25">
      <c r="A2667" s="58" t="s">
        <v>103</v>
      </c>
      <c r="B2667" s="58" t="s">
        <v>221</v>
      </c>
      <c r="C2667" s="58">
        <v>0</v>
      </c>
      <c r="D2667" s="58">
        <v>1</v>
      </c>
      <c r="E2667" s="58">
        <v>1</v>
      </c>
      <c r="F2667" s="58">
        <v>6</v>
      </c>
    </row>
    <row r="2668" spans="1:6" x14ac:dyDescent="0.25">
      <c r="A2668" s="58" t="s">
        <v>103</v>
      </c>
      <c r="B2668" s="58" t="s">
        <v>221</v>
      </c>
      <c r="C2668" s="58">
        <v>1</v>
      </c>
      <c r="D2668" s="58">
        <v>0</v>
      </c>
      <c r="E2668" s="58">
        <v>0</v>
      </c>
      <c r="F2668" s="58">
        <v>32</v>
      </c>
    </row>
    <row r="2669" spans="1:6" x14ac:dyDescent="0.25">
      <c r="A2669" s="58" t="s">
        <v>103</v>
      </c>
      <c r="B2669" s="58" t="s">
        <v>221</v>
      </c>
      <c r="C2669" s="58">
        <v>1</v>
      </c>
      <c r="D2669" s="58">
        <v>1</v>
      </c>
      <c r="E2669" s="58">
        <v>0</v>
      </c>
      <c r="F2669" s="58">
        <v>145</v>
      </c>
    </row>
    <row r="2670" spans="1:6" x14ac:dyDescent="0.25">
      <c r="A2670" s="58" t="s">
        <v>103</v>
      </c>
      <c r="B2670" s="58" t="s">
        <v>183</v>
      </c>
      <c r="C2670" s="58">
        <v>0</v>
      </c>
      <c r="D2670" s="58">
        <v>0</v>
      </c>
      <c r="E2670" s="58">
        <v>0</v>
      </c>
      <c r="F2670" s="58">
        <v>75</v>
      </c>
    </row>
    <row r="2671" spans="1:6" x14ac:dyDescent="0.25">
      <c r="A2671" s="58" t="s">
        <v>103</v>
      </c>
      <c r="B2671" s="58" t="s">
        <v>183</v>
      </c>
      <c r="C2671" s="58">
        <v>0</v>
      </c>
      <c r="D2671" s="58">
        <v>0</v>
      </c>
      <c r="E2671" s="58">
        <v>1</v>
      </c>
      <c r="F2671" s="58">
        <v>4</v>
      </c>
    </row>
    <row r="2672" spans="1:6" x14ac:dyDescent="0.25">
      <c r="A2672" s="58" t="s">
        <v>103</v>
      </c>
      <c r="B2672" s="58" t="s">
        <v>183</v>
      </c>
      <c r="C2672" s="58">
        <v>0</v>
      </c>
      <c r="D2672" s="58">
        <v>1</v>
      </c>
      <c r="E2672" s="58">
        <v>0</v>
      </c>
      <c r="F2672" s="58">
        <v>109</v>
      </c>
    </row>
    <row r="2673" spans="1:6" x14ac:dyDescent="0.25">
      <c r="A2673" s="58" t="s">
        <v>103</v>
      </c>
      <c r="B2673" s="58" t="s">
        <v>183</v>
      </c>
      <c r="C2673" s="58">
        <v>0</v>
      </c>
      <c r="D2673" s="58">
        <v>1</v>
      </c>
      <c r="E2673" s="58">
        <v>1</v>
      </c>
      <c r="F2673" s="58">
        <v>5</v>
      </c>
    </row>
    <row r="2674" spans="1:6" x14ac:dyDescent="0.25">
      <c r="A2674" s="58" t="s">
        <v>103</v>
      </c>
      <c r="B2674" s="58" t="s">
        <v>183</v>
      </c>
      <c r="C2674" s="58">
        <v>1</v>
      </c>
      <c r="D2674" s="58">
        <v>0</v>
      </c>
      <c r="E2674" s="58">
        <v>0</v>
      </c>
      <c r="F2674" s="58">
        <v>20</v>
      </c>
    </row>
    <row r="2675" spans="1:6" x14ac:dyDescent="0.25">
      <c r="A2675" s="58" t="s">
        <v>103</v>
      </c>
      <c r="B2675" s="58" t="s">
        <v>183</v>
      </c>
      <c r="C2675" s="58">
        <v>1</v>
      </c>
      <c r="D2675" s="58">
        <v>0</v>
      </c>
      <c r="E2675" s="58">
        <v>1</v>
      </c>
      <c r="F2675" s="58">
        <v>1</v>
      </c>
    </row>
    <row r="2676" spans="1:6" x14ac:dyDescent="0.25">
      <c r="A2676" s="58" t="s">
        <v>103</v>
      </c>
      <c r="B2676" s="58" t="s">
        <v>183</v>
      </c>
      <c r="C2676" s="58">
        <v>1</v>
      </c>
      <c r="D2676" s="58">
        <v>1</v>
      </c>
      <c r="E2676" s="58">
        <v>0</v>
      </c>
      <c r="F2676" s="58">
        <v>92</v>
      </c>
    </row>
    <row r="2677" spans="1:6" x14ac:dyDescent="0.25">
      <c r="A2677" s="58" t="s">
        <v>103</v>
      </c>
      <c r="B2677" s="58" t="s">
        <v>183</v>
      </c>
      <c r="C2677" s="58">
        <v>1</v>
      </c>
      <c r="D2677" s="58">
        <v>1</v>
      </c>
      <c r="E2677" s="58">
        <v>1</v>
      </c>
      <c r="F2677" s="58">
        <v>2</v>
      </c>
    </row>
    <row r="2678" spans="1:6" x14ac:dyDescent="0.25">
      <c r="A2678" s="58" t="s">
        <v>103</v>
      </c>
      <c r="B2678" s="58" t="s">
        <v>179</v>
      </c>
      <c r="C2678" s="58">
        <v>0</v>
      </c>
      <c r="D2678" s="58">
        <v>0</v>
      </c>
      <c r="E2678" s="58">
        <v>0</v>
      </c>
      <c r="F2678" s="58">
        <v>71</v>
      </c>
    </row>
    <row r="2679" spans="1:6" x14ac:dyDescent="0.25">
      <c r="A2679" s="58" t="s">
        <v>103</v>
      </c>
      <c r="B2679" s="58" t="s">
        <v>179</v>
      </c>
      <c r="C2679" s="58">
        <v>0</v>
      </c>
      <c r="D2679" s="58">
        <v>0</v>
      </c>
      <c r="E2679" s="58">
        <v>1</v>
      </c>
      <c r="F2679" s="58">
        <v>1</v>
      </c>
    </row>
    <row r="2680" spans="1:6" x14ac:dyDescent="0.25">
      <c r="A2680" s="58" t="s">
        <v>103</v>
      </c>
      <c r="B2680" s="58" t="s">
        <v>179</v>
      </c>
      <c r="C2680" s="58">
        <v>0</v>
      </c>
      <c r="D2680" s="58">
        <v>1</v>
      </c>
      <c r="E2680" s="58">
        <v>0</v>
      </c>
      <c r="F2680" s="58">
        <v>120</v>
      </c>
    </row>
    <row r="2681" spans="1:6" x14ac:dyDescent="0.25">
      <c r="A2681" s="58" t="s">
        <v>103</v>
      </c>
      <c r="B2681" s="58" t="s">
        <v>179</v>
      </c>
      <c r="C2681" s="58">
        <v>0</v>
      </c>
      <c r="D2681" s="58">
        <v>1</v>
      </c>
      <c r="E2681" s="58">
        <v>1</v>
      </c>
      <c r="F2681" s="58">
        <v>3</v>
      </c>
    </row>
    <row r="2682" spans="1:6" x14ac:dyDescent="0.25">
      <c r="A2682" s="58" t="s">
        <v>103</v>
      </c>
      <c r="B2682" s="58" t="s">
        <v>179</v>
      </c>
      <c r="C2682" s="58">
        <v>1</v>
      </c>
      <c r="D2682" s="58">
        <v>0</v>
      </c>
      <c r="E2682" s="58">
        <v>0</v>
      </c>
      <c r="F2682" s="58">
        <v>29</v>
      </c>
    </row>
    <row r="2683" spans="1:6" x14ac:dyDescent="0.25">
      <c r="A2683" s="58" t="s">
        <v>103</v>
      </c>
      <c r="B2683" s="58" t="s">
        <v>179</v>
      </c>
      <c r="C2683" s="58">
        <v>1</v>
      </c>
      <c r="D2683" s="58">
        <v>1</v>
      </c>
      <c r="E2683" s="58">
        <v>0</v>
      </c>
      <c r="F2683" s="58">
        <v>174</v>
      </c>
    </row>
    <row r="2684" spans="1:6" x14ac:dyDescent="0.25">
      <c r="A2684" s="58" t="s">
        <v>103</v>
      </c>
      <c r="B2684" s="58" t="s">
        <v>179</v>
      </c>
      <c r="C2684" s="58">
        <v>1</v>
      </c>
      <c r="D2684" s="58">
        <v>1</v>
      </c>
      <c r="E2684" s="58">
        <v>1</v>
      </c>
      <c r="F2684" s="58">
        <v>2</v>
      </c>
    </row>
    <row r="2685" spans="1:6" x14ac:dyDescent="0.25">
      <c r="A2685" s="58" t="s">
        <v>103</v>
      </c>
      <c r="B2685" s="58" t="s">
        <v>220</v>
      </c>
      <c r="C2685" s="58">
        <v>0</v>
      </c>
      <c r="D2685" s="58">
        <v>0</v>
      </c>
      <c r="E2685" s="58">
        <v>0</v>
      </c>
      <c r="F2685" s="58">
        <v>127</v>
      </c>
    </row>
    <row r="2686" spans="1:6" x14ac:dyDescent="0.25">
      <c r="A2686" s="58" t="s">
        <v>103</v>
      </c>
      <c r="B2686" s="58" t="s">
        <v>220</v>
      </c>
      <c r="C2686" s="58">
        <v>0</v>
      </c>
      <c r="D2686" s="58">
        <v>0</v>
      </c>
      <c r="E2686" s="58">
        <v>1</v>
      </c>
      <c r="F2686" s="58">
        <v>3</v>
      </c>
    </row>
    <row r="2687" spans="1:6" x14ac:dyDescent="0.25">
      <c r="A2687" s="58" t="s">
        <v>103</v>
      </c>
      <c r="B2687" s="58" t="s">
        <v>220</v>
      </c>
      <c r="C2687" s="58">
        <v>0</v>
      </c>
      <c r="D2687" s="58">
        <v>1</v>
      </c>
      <c r="E2687" s="58">
        <v>0</v>
      </c>
      <c r="F2687" s="58">
        <v>152</v>
      </c>
    </row>
    <row r="2688" spans="1:6" x14ac:dyDescent="0.25">
      <c r="A2688" s="58" t="s">
        <v>103</v>
      </c>
      <c r="B2688" s="58" t="s">
        <v>220</v>
      </c>
      <c r="C2688" s="58">
        <v>0</v>
      </c>
      <c r="D2688" s="58">
        <v>1</v>
      </c>
      <c r="E2688" s="58">
        <v>1</v>
      </c>
      <c r="F2688" s="58">
        <v>4</v>
      </c>
    </row>
    <row r="2689" spans="1:6" x14ac:dyDescent="0.25">
      <c r="A2689" s="58" t="s">
        <v>103</v>
      </c>
      <c r="B2689" s="58" t="s">
        <v>220</v>
      </c>
      <c r="C2689" s="58">
        <v>1</v>
      </c>
      <c r="D2689" s="58">
        <v>0</v>
      </c>
      <c r="E2689" s="58">
        <v>0</v>
      </c>
      <c r="F2689" s="58">
        <v>31</v>
      </c>
    </row>
    <row r="2690" spans="1:6" x14ac:dyDescent="0.25">
      <c r="A2690" s="58" t="s">
        <v>103</v>
      </c>
      <c r="B2690" s="58" t="s">
        <v>220</v>
      </c>
      <c r="C2690" s="58">
        <v>1</v>
      </c>
      <c r="D2690" s="58">
        <v>1</v>
      </c>
      <c r="E2690" s="58">
        <v>0</v>
      </c>
      <c r="F2690" s="58">
        <v>195</v>
      </c>
    </row>
    <row r="2691" spans="1:6" x14ac:dyDescent="0.25">
      <c r="A2691" s="58" t="s">
        <v>103</v>
      </c>
      <c r="B2691" s="58" t="s">
        <v>220</v>
      </c>
      <c r="C2691" s="58">
        <v>1</v>
      </c>
      <c r="D2691" s="58">
        <v>1</v>
      </c>
      <c r="E2691" s="58">
        <v>1</v>
      </c>
      <c r="F2691" s="58">
        <v>4</v>
      </c>
    </row>
    <row r="2692" spans="1:6" x14ac:dyDescent="0.25">
      <c r="A2692" s="58" t="s">
        <v>103</v>
      </c>
      <c r="B2692" s="58" t="s">
        <v>184</v>
      </c>
      <c r="C2692" s="58">
        <v>0</v>
      </c>
      <c r="D2692" s="58">
        <v>0</v>
      </c>
      <c r="E2692" s="58">
        <v>0</v>
      </c>
      <c r="F2692" s="58">
        <v>105</v>
      </c>
    </row>
    <row r="2693" spans="1:6" x14ac:dyDescent="0.25">
      <c r="A2693" s="58" t="s">
        <v>103</v>
      </c>
      <c r="B2693" s="58" t="s">
        <v>184</v>
      </c>
      <c r="C2693" s="58">
        <v>0</v>
      </c>
      <c r="D2693" s="58">
        <v>0</v>
      </c>
      <c r="E2693" s="58">
        <v>1</v>
      </c>
      <c r="F2693" s="58">
        <v>1</v>
      </c>
    </row>
    <row r="2694" spans="1:6" x14ac:dyDescent="0.25">
      <c r="A2694" s="58" t="s">
        <v>103</v>
      </c>
      <c r="B2694" s="58" t="s">
        <v>184</v>
      </c>
      <c r="C2694" s="58">
        <v>0</v>
      </c>
      <c r="D2694" s="58">
        <v>1</v>
      </c>
      <c r="E2694" s="58">
        <v>0</v>
      </c>
      <c r="F2694" s="58">
        <v>167</v>
      </c>
    </row>
    <row r="2695" spans="1:6" x14ac:dyDescent="0.25">
      <c r="A2695" s="58" t="s">
        <v>103</v>
      </c>
      <c r="B2695" s="58" t="s">
        <v>184</v>
      </c>
      <c r="C2695" s="58">
        <v>0</v>
      </c>
      <c r="D2695" s="58">
        <v>1</v>
      </c>
      <c r="E2695" s="58">
        <v>1</v>
      </c>
      <c r="F2695" s="58">
        <v>3</v>
      </c>
    </row>
    <row r="2696" spans="1:6" x14ac:dyDescent="0.25">
      <c r="A2696" s="58" t="s">
        <v>103</v>
      </c>
      <c r="B2696" s="58" t="s">
        <v>184</v>
      </c>
      <c r="C2696" s="58">
        <v>1</v>
      </c>
      <c r="D2696" s="58">
        <v>0</v>
      </c>
      <c r="E2696" s="58">
        <v>0</v>
      </c>
      <c r="F2696" s="58">
        <v>20</v>
      </c>
    </row>
    <row r="2697" spans="1:6" x14ac:dyDescent="0.25">
      <c r="A2697" s="58" t="s">
        <v>103</v>
      </c>
      <c r="B2697" s="58" t="s">
        <v>184</v>
      </c>
      <c r="C2697" s="58">
        <v>1</v>
      </c>
      <c r="D2697" s="58">
        <v>1</v>
      </c>
      <c r="E2697" s="58">
        <v>0</v>
      </c>
      <c r="F2697" s="58">
        <v>172</v>
      </c>
    </row>
    <row r="2698" spans="1:6" x14ac:dyDescent="0.25">
      <c r="A2698" s="58" t="s">
        <v>103</v>
      </c>
      <c r="B2698" s="58" t="s">
        <v>184</v>
      </c>
      <c r="C2698" s="58">
        <v>1</v>
      </c>
      <c r="D2698" s="58">
        <v>1</v>
      </c>
      <c r="E2698" s="58">
        <v>1</v>
      </c>
      <c r="F2698" s="58">
        <v>3</v>
      </c>
    </row>
    <row r="2699" spans="1:6" x14ac:dyDescent="0.25">
      <c r="A2699" s="58" t="s">
        <v>103</v>
      </c>
      <c r="B2699" s="58" t="s">
        <v>219</v>
      </c>
      <c r="C2699" s="58">
        <v>0</v>
      </c>
      <c r="D2699" s="58">
        <v>0</v>
      </c>
      <c r="E2699" s="58">
        <v>0</v>
      </c>
      <c r="F2699" s="58">
        <v>278</v>
      </c>
    </row>
    <row r="2700" spans="1:6" x14ac:dyDescent="0.25">
      <c r="A2700" s="58" t="s">
        <v>103</v>
      </c>
      <c r="B2700" s="58" t="s">
        <v>219</v>
      </c>
      <c r="C2700" s="58">
        <v>0</v>
      </c>
      <c r="D2700" s="58">
        <v>0</v>
      </c>
      <c r="E2700" s="58">
        <v>1</v>
      </c>
      <c r="F2700" s="58">
        <v>7</v>
      </c>
    </row>
    <row r="2701" spans="1:6" x14ac:dyDescent="0.25">
      <c r="A2701" s="58" t="s">
        <v>103</v>
      </c>
      <c r="B2701" s="58" t="s">
        <v>219</v>
      </c>
      <c r="C2701" s="58">
        <v>0</v>
      </c>
      <c r="D2701" s="58">
        <v>1</v>
      </c>
      <c r="E2701" s="58">
        <v>0</v>
      </c>
      <c r="F2701" s="58">
        <v>293</v>
      </c>
    </row>
    <row r="2702" spans="1:6" x14ac:dyDescent="0.25">
      <c r="A2702" s="58" t="s">
        <v>103</v>
      </c>
      <c r="B2702" s="58" t="s">
        <v>219</v>
      </c>
      <c r="C2702" s="58">
        <v>0</v>
      </c>
      <c r="D2702" s="58">
        <v>1</v>
      </c>
      <c r="E2702" s="58">
        <v>1</v>
      </c>
      <c r="F2702" s="58">
        <v>17</v>
      </c>
    </row>
    <row r="2703" spans="1:6" x14ac:dyDescent="0.25">
      <c r="A2703" s="58" t="s">
        <v>103</v>
      </c>
      <c r="B2703" s="58" t="s">
        <v>219</v>
      </c>
      <c r="C2703" s="58">
        <v>1</v>
      </c>
      <c r="D2703" s="58">
        <v>0</v>
      </c>
      <c r="E2703" s="58">
        <v>0</v>
      </c>
      <c r="F2703" s="58">
        <v>60</v>
      </c>
    </row>
    <row r="2704" spans="1:6" x14ac:dyDescent="0.25">
      <c r="A2704" s="58" t="s">
        <v>103</v>
      </c>
      <c r="B2704" s="58" t="s">
        <v>219</v>
      </c>
      <c r="C2704" s="58">
        <v>1</v>
      </c>
      <c r="D2704" s="58">
        <v>0</v>
      </c>
      <c r="E2704" s="58">
        <v>1</v>
      </c>
      <c r="F2704" s="58">
        <v>1</v>
      </c>
    </row>
    <row r="2705" spans="1:6" x14ac:dyDescent="0.25">
      <c r="A2705" s="58" t="s">
        <v>103</v>
      </c>
      <c r="B2705" s="58" t="s">
        <v>219</v>
      </c>
      <c r="C2705" s="58">
        <v>1</v>
      </c>
      <c r="D2705" s="58">
        <v>1</v>
      </c>
      <c r="E2705" s="58">
        <v>0</v>
      </c>
      <c r="F2705" s="58">
        <v>451</v>
      </c>
    </row>
    <row r="2706" spans="1:6" x14ac:dyDescent="0.25">
      <c r="A2706" s="58" t="s">
        <v>103</v>
      </c>
      <c r="B2706" s="58" t="s">
        <v>219</v>
      </c>
      <c r="C2706" s="58">
        <v>1</v>
      </c>
      <c r="D2706" s="58">
        <v>1</v>
      </c>
      <c r="E2706" s="58">
        <v>1</v>
      </c>
      <c r="F2706" s="58">
        <v>6</v>
      </c>
    </row>
    <row r="2707" spans="1:6" x14ac:dyDescent="0.25">
      <c r="A2707" s="58" t="s">
        <v>103</v>
      </c>
      <c r="B2707" s="58" t="s">
        <v>216</v>
      </c>
      <c r="C2707" s="58">
        <v>0</v>
      </c>
      <c r="D2707" s="58">
        <v>0</v>
      </c>
      <c r="E2707" s="58">
        <v>0</v>
      </c>
      <c r="F2707" s="58">
        <v>113</v>
      </c>
    </row>
    <row r="2708" spans="1:6" x14ac:dyDescent="0.25">
      <c r="A2708" s="58" t="s">
        <v>103</v>
      </c>
      <c r="B2708" s="58" t="s">
        <v>216</v>
      </c>
      <c r="C2708" s="58">
        <v>0</v>
      </c>
      <c r="D2708" s="58">
        <v>0</v>
      </c>
      <c r="E2708" s="58">
        <v>1</v>
      </c>
      <c r="F2708" s="58">
        <v>1</v>
      </c>
    </row>
    <row r="2709" spans="1:6" x14ac:dyDescent="0.25">
      <c r="A2709" s="58" t="s">
        <v>103</v>
      </c>
      <c r="B2709" s="58" t="s">
        <v>216</v>
      </c>
      <c r="C2709" s="58">
        <v>0</v>
      </c>
      <c r="D2709" s="58">
        <v>1</v>
      </c>
      <c r="E2709" s="58">
        <v>0</v>
      </c>
      <c r="F2709" s="58">
        <v>169</v>
      </c>
    </row>
    <row r="2710" spans="1:6" x14ac:dyDescent="0.25">
      <c r="A2710" s="58" t="s">
        <v>103</v>
      </c>
      <c r="B2710" s="58" t="s">
        <v>216</v>
      </c>
      <c r="C2710" s="58">
        <v>0</v>
      </c>
      <c r="D2710" s="58">
        <v>1</v>
      </c>
      <c r="E2710" s="58">
        <v>1</v>
      </c>
      <c r="F2710" s="58">
        <v>1</v>
      </c>
    </row>
    <row r="2711" spans="1:6" x14ac:dyDescent="0.25">
      <c r="A2711" s="58" t="s">
        <v>103</v>
      </c>
      <c r="B2711" s="58" t="s">
        <v>216</v>
      </c>
      <c r="C2711" s="58">
        <v>1</v>
      </c>
      <c r="D2711" s="58">
        <v>0</v>
      </c>
      <c r="E2711" s="58">
        <v>0</v>
      </c>
      <c r="F2711" s="58">
        <v>15</v>
      </c>
    </row>
    <row r="2712" spans="1:6" x14ac:dyDescent="0.25">
      <c r="A2712" s="58" t="s">
        <v>103</v>
      </c>
      <c r="B2712" s="58" t="s">
        <v>216</v>
      </c>
      <c r="C2712" s="58">
        <v>1</v>
      </c>
      <c r="D2712" s="58">
        <v>1</v>
      </c>
      <c r="E2712" s="58">
        <v>0</v>
      </c>
      <c r="F2712" s="58">
        <v>165</v>
      </c>
    </row>
    <row r="2713" spans="1:6" x14ac:dyDescent="0.25">
      <c r="A2713" s="58" t="s">
        <v>103</v>
      </c>
      <c r="B2713" s="58" t="s">
        <v>216</v>
      </c>
      <c r="C2713" s="58">
        <v>1</v>
      </c>
      <c r="D2713" s="58">
        <v>1</v>
      </c>
      <c r="E2713" s="58">
        <v>1</v>
      </c>
      <c r="F2713" s="58">
        <v>2</v>
      </c>
    </row>
    <row r="2714" spans="1:6" x14ac:dyDescent="0.25">
      <c r="A2714" s="58" t="s">
        <v>103</v>
      </c>
      <c r="B2714" s="58" t="s">
        <v>207</v>
      </c>
      <c r="C2714" s="58">
        <v>0</v>
      </c>
      <c r="D2714" s="58">
        <v>0</v>
      </c>
      <c r="E2714" s="58">
        <v>0</v>
      </c>
      <c r="F2714" s="58">
        <v>260</v>
      </c>
    </row>
    <row r="2715" spans="1:6" x14ac:dyDescent="0.25">
      <c r="A2715" s="58" t="s">
        <v>103</v>
      </c>
      <c r="B2715" s="58" t="s">
        <v>207</v>
      </c>
      <c r="C2715" s="58">
        <v>0</v>
      </c>
      <c r="D2715" s="58">
        <v>0</v>
      </c>
      <c r="E2715" s="58">
        <v>1</v>
      </c>
      <c r="F2715" s="58">
        <v>3</v>
      </c>
    </row>
    <row r="2716" spans="1:6" x14ac:dyDescent="0.25">
      <c r="A2716" s="58" t="s">
        <v>103</v>
      </c>
      <c r="B2716" s="58" t="s">
        <v>207</v>
      </c>
      <c r="C2716" s="58">
        <v>0</v>
      </c>
      <c r="D2716" s="58">
        <v>1</v>
      </c>
      <c r="E2716" s="58">
        <v>0</v>
      </c>
      <c r="F2716" s="58">
        <v>181</v>
      </c>
    </row>
    <row r="2717" spans="1:6" x14ac:dyDescent="0.25">
      <c r="A2717" s="58" t="s">
        <v>103</v>
      </c>
      <c r="B2717" s="58" t="s">
        <v>207</v>
      </c>
      <c r="C2717" s="58">
        <v>0</v>
      </c>
      <c r="D2717" s="58">
        <v>1</v>
      </c>
      <c r="E2717" s="58">
        <v>1</v>
      </c>
      <c r="F2717" s="58">
        <v>8</v>
      </c>
    </row>
    <row r="2718" spans="1:6" x14ac:dyDescent="0.25">
      <c r="A2718" s="58" t="s">
        <v>103</v>
      </c>
      <c r="B2718" s="58" t="s">
        <v>207</v>
      </c>
      <c r="C2718" s="58">
        <v>1</v>
      </c>
      <c r="D2718" s="58">
        <v>0</v>
      </c>
      <c r="E2718" s="58">
        <v>0</v>
      </c>
      <c r="F2718" s="58">
        <v>56</v>
      </c>
    </row>
    <row r="2719" spans="1:6" x14ac:dyDescent="0.25">
      <c r="A2719" s="58" t="s">
        <v>103</v>
      </c>
      <c r="B2719" s="58" t="s">
        <v>207</v>
      </c>
      <c r="C2719" s="58">
        <v>1</v>
      </c>
      <c r="D2719" s="58">
        <v>1</v>
      </c>
      <c r="E2719" s="58">
        <v>0</v>
      </c>
      <c r="F2719" s="58">
        <v>366</v>
      </c>
    </row>
    <row r="2720" spans="1:6" x14ac:dyDescent="0.25">
      <c r="A2720" s="58" t="s">
        <v>103</v>
      </c>
      <c r="B2720" s="58" t="s">
        <v>207</v>
      </c>
      <c r="C2720" s="58">
        <v>1</v>
      </c>
      <c r="D2720" s="58">
        <v>1</v>
      </c>
      <c r="E2720" s="58">
        <v>1</v>
      </c>
      <c r="F2720" s="58">
        <v>1</v>
      </c>
    </row>
    <row r="2721" spans="1:6" x14ac:dyDescent="0.25">
      <c r="A2721" s="58" t="s">
        <v>103</v>
      </c>
      <c r="B2721" s="58" t="s">
        <v>303</v>
      </c>
      <c r="C2721" s="58">
        <v>0</v>
      </c>
      <c r="D2721" s="58">
        <v>0</v>
      </c>
      <c r="E2721" s="58">
        <v>0</v>
      </c>
      <c r="F2721" s="58">
        <v>93</v>
      </c>
    </row>
    <row r="2722" spans="1:6" x14ac:dyDescent="0.25">
      <c r="A2722" s="58" t="s">
        <v>103</v>
      </c>
      <c r="B2722" s="58" t="s">
        <v>303</v>
      </c>
      <c r="C2722" s="58">
        <v>0</v>
      </c>
      <c r="D2722" s="58">
        <v>0</v>
      </c>
      <c r="E2722" s="58">
        <v>1</v>
      </c>
      <c r="F2722" s="58">
        <v>6</v>
      </c>
    </row>
    <row r="2723" spans="1:6" x14ac:dyDescent="0.25">
      <c r="A2723" s="58" t="s">
        <v>103</v>
      </c>
      <c r="B2723" s="58" t="s">
        <v>303</v>
      </c>
      <c r="C2723" s="58">
        <v>0</v>
      </c>
      <c r="D2723" s="58">
        <v>1</v>
      </c>
      <c r="E2723" s="58">
        <v>0</v>
      </c>
      <c r="F2723" s="58">
        <v>126</v>
      </c>
    </row>
    <row r="2724" spans="1:6" x14ac:dyDescent="0.25">
      <c r="A2724" s="58" t="s">
        <v>103</v>
      </c>
      <c r="B2724" s="58" t="s">
        <v>303</v>
      </c>
      <c r="C2724" s="58">
        <v>0</v>
      </c>
      <c r="D2724" s="58">
        <v>1</v>
      </c>
      <c r="E2724" s="58">
        <v>1</v>
      </c>
      <c r="F2724" s="58">
        <v>3</v>
      </c>
    </row>
    <row r="2725" spans="1:6" x14ac:dyDescent="0.25">
      <c r="A2725" s="58" t="s">
        <v>103</v>
      </c>
      <c r="B2725" s="58" t="s">
        <v>303</v>
      </c>
      <c r="C2725" s="58">
        <v>1</v>
      </c>
      <c r="D2725" s="58">
        <v>0</v>
      </c>
      <c r="E2725" s="58">
        <v>0</v>
      </c>
      <c r="F2725" s="58">
        <v>21</v>
      </c>
    </row>
    <row r="2726" spans="1:6" x14ac:dyDescent="0.25">
      <c r="A2726" s="58" t="s">
        <v>103</v>
      </c>
      <c r="B2726" s="58" t="s">
        <v>303</v>
      </c>
      <c r="C2726" s="58">
        <v>1</v>
      </c>
      <c r="D2726" s="58">
        <v>1</v>
      </c>
      <c r="E2726" s="58">
        <v>0</v>
      </c>
      <c r="F2726" s="58">
        <v>151</v>
      </c>
    </row>
    <row r="2727" spans="1:6" x14ac:dyDescent="0.25">
      <c r="A2727" s="58" t="s">
        <v>103</v>
      </c>
      <c r="B2727" s="58" t="s">
        <v>303</v>
      </c>
      <c r="C2727" s="58">
        <v>1</v>
      </c>
      <c r="D2727" s="58">
        <v>1</v>
      </c>
      <c r="E2727" s="58">
        <v>1</v>
      </c>
      <c r="F2727" s="58">
        <v>1</v>
      </c>
    </row>
    <row r="2728" spans="1:6" x14ac:dyDescent="0.25">
      <c r="A2728" s="58" t="s">
        <v>103</v>
      </c>
      <c r="B2728" s="58" t="s">
        <v>304</v>
      </c>
      <c r="C2728" s="58">
        <v>0</v>
      </c>
      <c r="D2728" s="58">
        <v>0</v>
      </c>
      <c r="E2728" s="58">
        <v>0</v>
      </c>
      <c r="F2728" s="58">
        <v>117</v>
      </c>
    </row>
    <row r="2729" spans="1:6" x14ac:dyDescent="0.25">
      <c r="A2729" s="58" t="s">
        <v>103</v>
      </c>
      <c r="B2729" s="58" t="s">
        <v>304</v>
      </c>
      <c r="C2729" s="58">
        <v>0</v>
      </c>
      <c r="D2729" s="58">
        <v>0</v>
      </c>
      <c r="E2729" s="58">
        <v>1</v>
      </c>
      <c r="F2729" s="58">
        <v>2</v>
      </c>
    </row>
    <row r="2730" spans="1:6" x14ac:dyDescent="0.25">
      <c r="A2730" s="58" t="s">
        <v>103</v>
      </c>
      <c r="B2730" s="58" t="s">
        <v>304</v>
      </c>
      <c r="C2730" s="58">
        <v>0</v>
      </c>
      <c r="D2730" s="58">
        <v>1</v>
      </c>
      <c r="E2730" s="58">
        <v>0</v>
      </c>
      <c r="F2730" s="58">
        <v>106</v>
      </c>
    </row>
    <row r="2731" spans="1:6" x14ac:dyDescent="0.25">
      <c r="A2731" s="58" t="s">
        <v>103</v>
      </c>
      <c r="B2731" s="58" t="s">
        <v>304</v>
      </c>
      <c r="C2731" s="58">
        <v>0</v>
      </c>
      <c r="D2731" s="58">
        <v>1</v>
      </c>
      <c r="E2731" s="58">
        <v>1</v>
      </c>
      <c r="F2731" s="58">
        <v>1</v>
      </c>
    </row>
    <row r="2732" spans="1:6" x14ac:dyDescent="0.25">
      <c r="A2732" s="58" t="s">
        <v>103</v>
      </c>
      <c r="B2732" s="58" t="s">
        <v>304</v>
      </c>
      <c r="C2732" s="58">
        <v>1</v>
      </c>
      <c r="D2732" s="58">
        <v>0</v>
      </c>
      <c r="E2732" s="58">
        <v>0</v>
      </c>
      <c r="F2732" s="58">
        <v>25</v>
      </c>
    </row>
    <row r="2733" spans="1:6" x14ac:dyDescent="0.25">
      <c r="A2733" s="58" t="s">
        <v>103</v>
      </c>
      <c r="B2733" s="58" t="s">
        <v>304</v>
      </c>
      <c r="C2733" s="58">
        <v>1</v>
      </c>
      <c r="D2733" s="58">
        <v>1</v>
      </c>
      <c r="E2733" s="58">
        <v>0</v>
      </c>
      <c r="F2733" s="58">
        <v>145</v>
      </c>
    </row>
    <row r="2734" spans="1:6" x14ac:dyDescent="0.25">
      <c r="A2734" s="58" t="s">
        <v>103</v>
      </c>
      <c r="B2734" s="58" t="s">
        <v>304</v>
      </c>
      <c r="C2734" s="58">
        <v>1</v>
      </c>
      <c r="D2734" s="58">
        <v>1</v>
      </c>
      <c r="E2734" s="58">
        <v>1</v>
      </c>
      <c r="F2734" s="58">
        <v>1</v>
      </c>
    </row>
    <row r="2735" spans="1:6" x14ac:dyDescent="0.25">
      <c r="A2735" s="58" t="s">
        <v>16</v>
      </c>
      <c r="B2735" s="58" t="s">
        <v>300</v>
      </c>
      <c r="C2735" s="58">
        <v>0</v>
      </c>
      <c r="D2735" s="58">
        <v>0</v>
      </c>
      <c r="E2735" s="58">
        <v>0</v>
      </c>
      <c r="F2735" s="58">
        <v>9</v>
      </c>
    </row>
    <row r="2736" spans="1:6" x14ac:dyDescent="0.25">
      <c r="A2736" s="58" t="s">
        <v>16</v>
      </c>
      <c r="B2736" s="58" t="s">
        <v>300</v>
      </c>
      <c r="C2736" s="58">
        <v>0</v>
      </c>
      <c r="D2736" s="58">
        <v>0</v>
      </c>
      <c r="E2736" s="58">
        <v>1</v>
      </c>
      <c r="F2736" s="58">
        <v>29</v>
      </c>
    </row>
    <row r="2737" spans="1:6" x14ac:dyDescent="0.25">
      <c r="A2737" s="58" t="s">
        <v>16</v>
      </c>
      <c r="B2737" s="58" t="s">
        <v>300</v>
      </c>
      <c r="C2737" s="58">
        <v>0</v>
      </c>
      <c r="D2737" s="58">
        <v>1</v>
      </c>
      <c r="E2737" s="58">
        <v>0</v>
      </c>
      <c r="F2737" s="58">
        <v>1</v>
      </c>
    </row>
    <row r="2738" spans="1:6" x14ac:dyDescent="0.25">
      <c r="A2738" s="58" t="s">
        <v>16</v>
      </c>
      <c r="B2738" s="58" t="s">
        <v>300</v>
      </c>
      <c r="C2738" s="58">
        <v>1</v>
      </c>
      <c r="D2738" s="58">
        <v>0</v>
      </c>
      <c r="E2738" s="58">
        <v>0</v>
      </c>
      <c r="F2738" s="58">
        <v>7</v>
      </c>
    </row>
    <row r="2739" spans="1:6" x14ac:dyDescent="0.25">
      <c r="A2739" s="58" t="s">
        <v>16</v>
      </c>
      <c r="B2739" s="58" t="s">
        <v>300</v>
      </c>
      <c r="C2739" s="58">
        <v>1</v>
      </c>
      <c r="D2739" s="58">
        <v>0</v>
      </c>
      <c r="E2739" s="58">
        <v>1</v>
      </c>
      <c r="F2739" s="58">
        <v>31</v>
      </c>
    </row>
    <row r="2740" spans="1:6" x14ac:dyDescent="0.25">
      <c r="A2740" s="58" t="s">
        <v>16</v>
      </c>
      <c r="B2740" s="58" t="s">
        <v>300</v>
      </c>
      <c r="C2740" s="58">
        <v>1</v>
      </c>
      <c r="D2740" s="58">
        <v>1</v>
      </c>
      <c r="E2740" s="58">
        <v>0</v>
      </c>
      <c r="F2740" s="58">
        <v>4</v>
      </c>
    </row>
    <row r="2741" spans="1:6" x14ac:dyDescent="0.25">
      <c r="A2741" s="58" t="s">
        <v>16</v>
      </c>
      <c r="B2741" s="58" t="s">
        <v>300</v>
      </c>
      <c r="C2741" s="58">
        <v>1</v>
      </c>
      <c r="D2741" s="58">
        <v>1</v>
      </c>
      <c r="E2741" s="58">
        <v>1</v>
      </c>
      <c r="F2741" s="58">
        <v>5</v>
      </c>
    </row>
    <row r="2742" spans="1:6" x14ac:dyDescent="0.25">
      <c r="A2742" s="58" t="s">
        <v>16</v>
      </c>
      <c r="B2742" s="58" t="s">
        <v>214</v>
      </c>
      <c r="C2742" s="58">
        <v>0</v>
      </c>
      <c r="D2742" s="58">
        <v>0</v>
      </c>
      <c r="E2742" s="58">
        <v>0</v>
      </c>
      <c r="F2742" s="58">
        <v>11</v>
      </c>
    </row>
    <row r="2743" spans="1:6" x14ac:dyDescent="0.25">
      <c r="A2743" s="58" t="s">
        <v>16</v>
      </c>
      <c r="B2743" s="58" t="s">
        <v>214</v>
      </c>
      <c r="C2743" s="58">
        <v>0</v>
      </c>
      <c r="D2743" s="58">
        <v>0</v>
      </c>
      <c r="E2743" s="58">
        <v>1</v>
      </c>
      <c r="F2743" s="58">
        <v>11</v>
      </c>
    </row>
    <row r="2744" spans="1:6" x14ac:dyDescent="0.25">
      <c r="A2744" s="58" t="s">
        <v>16</v>
      </c>
      <c r="B2744" s="58" t="s">
        <v>214</v>
      </c>
      <c r="C2744" s="58">
        <v>1</v>
      </c>
      <c r="D2744" s="58">
        <v>0</v>
      </c>
      <c r="E2744" s="58">
        <v>0</v>
      </c>
      <c r="F2744" s="58">
        <v>2</v>
      </c>
    </row>
    <row r="2745" spans="1:6" x14ac:dyDescent="0.25">
      <c r="A2745" s="58" t="s">
        <v>16</v>
      </c>
      <c r="B2745" s="58" t="s">
        <v>214</v>
      </c>
      <c r="C2745" s="58">
        <v>1</v>
      </c>
      <c r="D2745" s="58">
        <v>0</v>
      </c>
      <c r="E2745" s="58">
        <v>1</v>
      </c>
      <c r="F2745" s="58">
        <v>20</v>
      </c>
    </row>
    <row r="2746" spans="1:6" x14ac:dyDescent="0.25">
      <c r="A2746" s="58" t="s">
        <v>16</v>
      </c>
      <c r="B2746" s="58" t="s">
        <v>214</v>
      </c>
      <c r="C2746" s="58">
        <v>1</v>
      </c>
      <c r="D2746" s="58">
        <v>1</v>
      </c>
      <c r="E2746" s="58">
        <v>0</v>
      </c>
      <c r="F2746" s="58">
        <v>2</v>
      </c>
    </row>
    <row r="2747" spans="1:6" x14ac:dyDescent="0.25">
      <c r="A2747" s="58" t="s">
        <v>16</v>
      </c>
      <c r="B2747" s="58" t="s">
        <v>214</v>
      </c>
      <c r="C2747" s="58">
        <v>1</v>
      </c>
      <c r="D2747" s="58">
        <v>1</v>
      </c>
      <c r="E2747" s="58">
        <v>1</v>
      </c>
      <c r="F2747" s="58">
        <v>3</v>
      </c>
    </row>
    <row r="2748" spans="1:6" x14ac:dyDescent="0.25">
      <c r="A2748" s="58" t="s">
        <v>16</v>
      </c>
      <c r="B2748" s="58" t="s">
        <v>213</v>
      </c>
      <c r="C2748" s="58">
        <v>0</v>
      </c>
      <c r="D2748" s="58">
        <v>0</v>
      </c>
      <c r="E2748" s="58">
        <v>0</v>
      </c>
      <c r="F2748" s="58">
        <v>14</v>
      </c>
    </row>
    <row r="2749" spans="1:6" x14ac:dyDescent="0.25">
      <c r="A2749" s="58" t="s">
        <v>16</v>
      </c>
      <c r="B2749" s="58" t="s">
        <v>213</v>
      </c>
      <c r="C2749" s="58">
        <v>0</v>
      </c>
      <c r="D2749" s="58">
        <v>0</v>
      </c>
      <c r="E2749" s="58">
        <v>1</v>
      </c>
      <c r="F2749" s="58">
        <v>10</v>
      </c>
    </row>
    <row r="2750" spans="1:6" x14ac:dyDescent="0.25">
      <c r="A2750" s="58" t="s">
        <v>16</v>
      </c>
      <c r="B2750" s="58" t="s">
        <v>213</v>
      </c>
      <c r="C2750" s="58">
        <v>0</v>
      </c>
      <c r="D2750" s="58">
        <v>1</v>
      </c>
      <c r="E2750" s="58">
        <v>0</v>
      </c>
      <c r="F2750" s="58">
        <v>2</v>
      </c>
    </row>
    <row r="2751" spans="1:6" x14ac:dyDescent="0.25">
      <c r="A2751" s="58" t="s">
        <v>16</v>
      </c>
      <c r="B2751" s="58" t="s">
        <v>213</v>
      </c>
      <c r="C2751" s="58">
        <v>1</v>
      </c>
      <c r="D2751" s="58">
        <v>0</v>
      </c>
      <c r="E2751" s="58">
        <v>0</v>
      </c>
      <c r="F2751" s="58">
        <v>8</v>
      </c>
    </row>
    <row r="2752" spans="1:6" x14ac:dyDescent="0.25">
      <c r="A2752" s="58" t="s">
        <v>16</v>
      </c>
      <c r="B2752" s="58" t="s">
        <v>213</v>
      </c>
      <c r="C2752" s="58">
        <v>1</v>
      </c>
      <c r="D2752" s="58">
        <v>0</v>
      </c>
      <c r="E2752" s="58">
        <v>1</v>
      </c>
      <c r="F2752" s="58">
        <v>34</v>
      </c>
    </row>
    <row r="2753" spans="1:6" x14ac:dyDescent="0.25">
      <c r="A2753" s="58" t="s">
        <v>16</v>
      </c>
      <c r="B2753" s="58" t="s">
        <v>213</v>
      </c>
      <c r="C2753" s="58">
        <v>1</v>
      </c>
      <c r="D2753" s="58">
        <v>1</v>
      </c>
      <c r="E2753" s="58">
        <v>0</v>
      </c>
      <c r="F2753" s="58">
        <v>2</v>
      </c>
    </row>
    <row r="2754" spans="1:6" x14ac:dyDescent="0.25">
      <c r="A2754" s="58" t="s">
        <v>16</v>
      </c>
      <c r="B2754" s="58" t="s">
        <v>213</v>
      </c>
      <c r="C2754" s="58">
        <v>1</v>
      </c>
      <c r="D2754" s="58">
        <v>1</v>
      </c>
      <c r="E2754" s="58">
        <v>1</v>
      </c>
      <c r="F2754" s="58">
        <v>3</v>
      </c>
    </row>
    <row r="2755" spans="1:6" x14ac:dyDescent="0.25">
      <c r="A2755" s="58" t="s">
        <v>16</v>
      </c>
      <c r="B2755" s="58" t="s">
        <v>245</v>
      </c>
      <c r="C2755" s="58">
        <v>0</v>
      </c>
      <c r="D2755" s="58">
        <v>0</v>
      </c>
      <c r="E2755" s="58">
        <v>0</v>
      </c>
      <c r="F2755" s="58">
        <v>6</v>
      </c>
    </row>
    <row r="2756" spans="1:6" x14ac:dyDescent="0.25">
      <c r="A2756" s="58" t="s">
        <v>16</v>
      </c>
      <c r="B2756" s="58" t="s">
        <v>245</v>
      </c>
      <c r="C2756" s="58">
        <v>0</v>
      </c>
      <c r="D2756" s="58">
        <v>0</v>
      </c>
      <c r="E2756" s="58">
        <v>1</v>
      </c>
      <c r="F2756" s="58">
        <v>16</v>
      </c>
    </row>
    <row r="2757" spans="1:6" x14ac:dyDescent="0.25">
      <c r="A2757" s="58" t="s">
        <v>16</v>
      </c>
      <c r="B2757" s="58" t="s">
        <v>245</v>
      </c>
      <c r="C2757" s="58">
        <v>0</v>
      </c>
      <c r="D2757" s="58">
        <v>1</v>
      </c>
      <c r="E2757" s="58">
        <v>1</v>
      </c>
      <c r="F2757" s="58">
        <v>1</v>
      </c>
    </row>
    <row r="2758" spans="1:6" x14ac:dyDescent="0.25">
      <c r="A2758" s="58" t="s">
        <v>16</v>
      </c>
      <c r="B2758" s="58" t="s">
        <v>245</v>
      </c>
      <c r="C2758" s="58">
        <v>1</v>
      </c>
      <c r="D2758" s="58">
        <v>0</v>
      </c>
      <c r="E2758" s="58">
        <v>0</v>
      </c>
      <c r="F2758" s="58">
        <v>7</v>
      </c>
    </row>
    <row r="2759" spans="1:6" x14ac:dyDescent="0.25">
      <c r="A2759" s="58" t="s">
        <v>16</v>
      </c>
      <c r="B2759" s="58" t="s">
        <v>245</v>
      </c>
      <c r="C2759" s="58">
        <v>1</v>
      </c>
      <c r="D2759" s="58">
        <v>0</v>
      </c>
      <c r="E2759" s="58">
        <v>1</v>
      </c>
      <c r="F2759" s="58">
        <v>23</v>
      </c>
    </row>
    <row r="2760" spans="1:6" x14ac:dyDescent="0.25">
      <c r="A2760" s="58" t="s">
        <v>16</v>
      </c>
      <c r="B2760" s="58" t="s">
        <v>245</v>
      </c>
      <c r="C2760" s="58">
        <v>1</v>
      </c>
      <c r="D2760" s="58">
        <v>1</v>
      </c>
      <c r="E2760" s="58">
        <v>1</v>
      </c>
      <c r="F2760" s="58">
        <v>2</v>
      </c>
    </row>
    <row r="2761" spans="1:6" x14ac:dyDescent="0.25">
      <c r="A2761" s="58" t="s">
        <v>16</v>
      </c>
      <c r="B2761" s="58" t="s">
        <v>185</v>
      </c>
      <c r="C2761" s="58">
        <v>0</v>
      </c>
      <c r="D2761" s="58">
        <v>0</v>
      </c>
      <c r="E2761" s="58">
        <v>0</v>
      </c>
      <c r="F2761" s="58">
        <v>26</v>
      </c>
    </row>
    <row r="2762" spans="1:6" x14ac:dyDescent="0.25">
      <c r="A2762" s="58" t="s">
        <v>16</v>
      </c>
      <c r="B2762" s="58" t="s">
        <v>185</v>
      </c>
      <c r="C2762" s="58">
        <v>0</v>
      </c>
      <c r="D2762" s="58">
        <v>0</v>
      </c>
      <c r="E2762" s="58">
        <v>1</v>
      </c>
      <c r="F2762" s="58">
        <v>59</v>
      </c>
    </row>
    <row r="2763" spans="1:6" x14ac:dyDescent="0.25">
      <c r="A2763" s="58" t="s">
        <v>16</v>
      </c>
      <c r="B2763" s="58" t="s">
        <v>185</v>
      </c>
      <c r="C2763" s="58">
        <v>0</v>
      </c>
      <c r="D2763" s="58">
        <v>1</v>
      </c>
      <c r="E2763" s="58">
        <v>0</v>
      </c>
      <c r="F2763" s="58">
        <v>3</v>
      </c>
    </row>
    <row r="2764" spans="1:6" x14ac:dyDescent="0.25">
      <c r="A2764" s="58" t="s">
        <v>16</v>
      </c>
      <c r="B2764" s="58" t="s">
        <v>185</v>
      </c>
      <c r="C2764" s="58">
        <v>0</v>
      </c>
      <c r="D2764" s="58">
        <v>1</v>
      </c>
      <c r="E2764" s="58">
        <v>1</v>
      </c>
      <c r="F2764" s="58">
        <v>5</v>
      </c>
    </row>
    <row r="2765" spans="1:6" x14ac:dyDescent="0.25">
      <c r="A2765" s="58" t="s">
        <v>16</v>
      </c>
      <c r="B2765" s="58" t="s">
        <v>185</v>
      </c>
      <c r="C2765" s="58">
        <v>1</v>
      </c>
      <c r="D2765" s="58">
        <v>0</v>
      </c>
      <c r="E2765" s="58">
        <v>0</v>
      </c>
      <c r="F2765" s="58">
        <v>23</v>
      </c>
    </row>
    <row r="2766" spans="1:6" x14ac:dyDescent="0.25">
      <c r="A2766" s="58" t="s">
        <v>16</v>
      </c>
      <c r="B2766" s="58" t="s">
        <v>185</v>
      </c>
      <c r="C2766" s="58">
        <v>1</v>
      </c>
      <c r="D2766" s="58">
        <v>0</v>
      </c>
      <c r="E2766" s="58">
        <v>1</v>
      </c>
      <c r="F2766" s="58">
        <v>77</v>
      </c>
    </row>
    <row r="2767" spans="1:6" x14ac:dyDescent="0.25">
      <c r="A2767" s="58" t="s">
        <v>16</v>
      </c>
      <c r="B2767" s="58" t="s">
        <v>185</v>
      </c>
      <c r="C2767" s="58">
        <v>1</v>
      </c>
      <c r="D2767" s="58">
        <v>1</v>
      </c>
      <c r="E2767" s="58">
        <v>0</v>
      </c>
      <c r="F2767" s="58">
        <v>5</v>
      </c>
    </row>
    <row r="2768" spans="1:6" x14ac:dyDescent="0.25">
      <c r="A2768" s="58" t="s">
        <v>16</v>
      </c>
      <c r="B2768" s="58" t="s">
        <v>185</v>
      </c>
      <c r="C2768" s="58">
        <v>1</v>
      </c>
      <c r="D2768" s="58">
        <v>1</v>
      </c>
      <c r="E2768" s="58">
        <v>1</v>
      </c>
      <c r="F2768" s="58">
        <v>6</v>
      </c>
    </row>
    <row r="2769" spans="1:6" x14ac:dyDescent="0.25">
      <c r="A2769" s="58" t="s">
        <v>16</v>
      </c>
      <c r="B2769" s="58" t="s">
        <v>173</v>
      </c>
      <c r="C2769" s="58">
        <v>0</v>
      </c>
      <c r="D2769" s="58">
        <v>0</v>
      </c>
      <c r="E2769" s="58">
        <v>0</v>
      </c>
      <c r="F2769" s="58">
        <v>10</v>
      </c>
    </row>
    <row r="2770" spans="1:6" x14ac:dyDescent="0.25">
      <c r="A2770" s="58" t="s">
        <v>16</v>
      </c>
      <c r="B2770" s="58" t="s">
        <v>173</v>
      </c>
      <c r="C2770" s="58">
        <v>0</v>
      </c>
      <c r="D2770" s="58">
        <v>0</v>
      </c>
      <c r="E2770" s="58">
        <v>1</v>
      </c>
      <c r="F2770" s="58">
        <v>49</v>
      </c>
    </row>
    <row r="2771" spans="1:6" x14ac:dyDescent="0.25">
      <c r="A2771" s="58" t="s">
        <v>16</v>
      </c>
      <c r="B2771" s="58" t="s">
        <v>173</v>
      </c>
      <c r="C2771" s="58">
        <v>0</v>
      </c>
      <c r="D2771" s="58">
        <v>1</v>
      </c>
      <c r="E2771" s="58">
        <v>0</v>
      </c>
      <c r="F2771" s="58">
        <v>1</v>
      </c>
    </row>
    <row r="2772" spans="1:6" x14ac:dyDescent="0.25">
      <c r="A2772" s="58" t="s">
        <v>16</v>
      </c>
      <c r="B2772" s="58" t="s">
        <v>173</v>
      </c>
      <c r="C2772" s="58">
        <v>1</v>
      </c>
      <c r="D2772" s="58">
        <v>0</v>
      </c>
      <c r="E2772" s="58">
        <v>0</v>
      </c>
      <c r="F2772" s="58">
        <v>16</v>
      </c>
    </row>
    <row r="2773" spans="1:6" x14ac:dyDescent="0.25">
      <c r="A2773" s="58" t="s">
        <v>16</v>
      </c>
      <c r="B2773" s="58" t="s">
        <v>173</v>
      </c>
      <c r="C2773" s="58">
        <v>1</v>
      </c>
      <c r="D2773" s="58">
        <v>0</v>
      </c>
      <c r="E2773" s="58">
        <v>1</v>
      </c>
      <c r="F2773" s="58">
        <v>64</v>
      </c>
    </row>
    <row r="2774" spans="1:6" x14ac:dyDescent="0.25">
      <c r="A2774" s="58" t="s">
        <v>16</v>
      </c>
      <c r="B2774" s="58" t="s">
        <v>173</v>
      </c>
      <c r="C2774" s="58">
        <v>1</v>
      </c>
      <c r="D2774" s="58">
        <v>1</v>
      </c>
      <c r="E2774" s="58">
        <v>0</v>
      </c>
      <c r="F2774" s="58">
        <v>4</v>
      </c>
    </row>
    <row r="2775" spans="1:6" x14ac:dyDescent="0.25">
      <c r="A2775" s="58" t="s">
        <v>16</v>
      </c>
      <c r="B2775" s="58" t="s">
        <v>173</v>
      </c>
      <c r="C2775" s="58">
        <v>1</v>
      </c>
      <c r="D2775" s="58">
        <v>1</v>
      </c>
      <c r="E2775" s="58">
        <v>1</v>
      </c>
      <c r="F2775" s="58">
        <v>6</v>
      </c>
    </row>
    <row r="2776" spans="1:6" x14ac:dyDescent="0.25">
      <c r="A2776" s="58" t="s">
        <v>16</v>
      </c>
      <c r="B2776" s="58" t="s">
        <v>174</v>
      </c>
      <c r="C2776" s="58">
        <v>0</v>
      </c>
      <c r="D2776" s="58">
        <v>0</v>
      </c>
      <c r="E2776" s="58">
        <v>0</v>
      </c>
      <c r="F2776" s="58">
        <v>18</v>
      </c>
    </row>
    <row r="2777" spans="1:6" x14ac:dyDescent="0.25">
      <c r="A2777" s="58" t="s">
        <v>16</v>
      </c>
      <c r="B2777" s="58" t="s">
        <v>174</v>
      </c>
      <c r="C2777" s="58">
        <v>0</v>
      </c>
      <c r="D2777" s="58">
        <v>0</v>
      </c>
      <c r="E2777" s="58">
        <v>1</v>
      </c>
      <c r="F2777" s="58">
        <v>64</v>
      </c>
    </row>
    <row r="2778" spans="1:6" x14ac:dyDescent="0.25">
      <c r="A2778" s="58" t="s">
        <v>16</v>
      </c>
      <c r="B2778" s="58" t="s">
        <v>174</v>
      </c>
      <c r="C2778" s="58">
        <v>0</v>
      </c>
      <c r="D2778" s="58">
        <v>1</v>
      </c>
      <c r="E2778" s="58">
        <v>0</v>
      </c>
      <c r="F2778" s="58">
        <v>1</v>
      </c>
    </row>
    <row r="2779" spans="1:6" x14ac:dyDescent="0.25">
      <c r="A2779" s="58" t="s">
        <v>16</v>
      </c>
      <c r="B2779" s="58" t="s">
        <v>174</v>
      </c>
      <c r="C2779" s="58">
        <v>0</v>
      </c>
      <c r="D2779" s="58">
        <v>1</v>
      </c>
      <c r="E2779" s="58">
        <v>1</v>
      </c>
      <c r="F2779" s="58">
        <v>1</v>
      </c>
    </row>
    <row r="2780" spans="1:6" x14ac:dyDescent="0.25">
      <c r="A2780" s="58" t="s">
        <v>16</v>
      </c>
      <c r="B2780" s="58" t="s">
        <v>174</v>
      </c>
      <c r="C2780" s="58">
        <v>1</v>
      </c>
      <c r="D2780" s="58">
        <v>0</v>
      </c>
      <c r="E2780" s="58">
        <v>0</v>
      </c>
      <c r="F2780" s="58">
        <v>14</v>
      </c>
    </row>
    <row r="2781" spans="1:6" x14ac:dyDescent="0.25">
      <c r="A2781" s="58" t="s">
        <v>16</v>
      </c>
      <c r="B2781" s="58" t="s">
        <v>174</v>
      </c>
      <c r="C2781" s="58">
        <v>1</v>
      </c>
      <c r="D2781" s="58">
        <v>0</v>
      </c>
      <c r="E2781" s="58">
        <v>1</v>
      </c>
      <c r="F2781" s="58">
        <v>93</v>
      </c>
    </row>
    <row r="2782" spans="1:6" x14ac:dyDescent="0.25">
      <c r="A2782" s="58" t="s">
        <v>16</v>
      </c>
      <c r="B2782" s="58" t="s">
        <v>174</v>
      </c>
      <c r="C2782" s="58">
        <v>1</v>
      </c>
      <c r="D2782" s="58">
        <v>1</v>
      </c>
      <c r="E2782" s="58">
        <v>0</v>
      </c>
      <c r="F2782" s="58">
        <v>2</v>
      </c>
    </row>
    <row r="2783" spans="1:6" x14ac:dyDescent="0.25">
      <c r="A2783" s="58" t="s">
        <v>16</v>
      </c>
      <c r="B2783" s="58" t="s">
        <v>174</v>
      </c>
      <c r="C2783" s="58">
        <v>1</v>
      </c>
      <c r="D2783" s="58">
        <v>1</v>
      </c>
      <c r="E2783" s="58">
        <v>1</v>
      </c>
      <c r="F2783" s="58">
        <v>10</v>
      </c>
    </row>
    <row r="2784" spans="1:6" x14ac:dyDescent="0.25">
      <c r="A2784" s="58" t="s">
        <v>16</v>
      </c>
      <c r="B2784" s="58" t="s">
        <v>181</v>
      </c>
      <c r="C2784" s="58">
        <v>0</v>
      </c>
      <c r="D2784" s="58">
        <v>0</v>
      </c>
      <c r="E2784" s="58">
        <v>0</v>
      </c>
      <c r="F2784" s="58">
        <v>7</v>
      </c>
    </row>
    <row r="2785" spans="1:6" x14ac:dyDescent="0.25">
      <c r="A2785" s="58" t="s">
        <v>16</v>
      </c>
      <c r="B2785" s="58" t="s">
        <v>181</v>
      </c>
      <c r="C2785" s="58">
        <v>0</v>
      </c>
      <c r="D2785" s="58">
        <v>0</v>
      </c>
      <c r="E2785" s="58">
        <v>1</v>
      </c>
      <c r="F2785" s="58">
        <v>16</v>
      </c>
    </row>
    <row r="2786" spans="1:6" x14ac:dyDescent="0.25">
      <c r="A2786" s="58" t="s">
        <v>16</v>
      </c>
      <c r="B2786" s="58" t="s">
        <v>181</v>
      </c>
      <c r="C2786" s="58">
        <v>1</v>
      </c>
      <c r="D2786" s="58">
        <v>0</v>
      </c>
      <c r="E2786" s="58">
        <v>0</v>
      </c>
      <c r="F2786" s="58">
        <v>3</v>
      </c>
    </row>
    <row r="2787" spans="1:6" x14ac:dyDescent="0.25">
      <c r="A2787" s="58" t="s">
        <v>16</v>
      </c>
      <c r="B2787" s="58" t="s">
        <v>181</v>
      </c>
      <c r="C2787" s="58">
        <v>1</v>
      </c>
      <c r="D2787" s="58">
        <v>0</v>
      </c>
      <c r="E2787" s="58">
        <v>1</v>
      </c>
      <c r="F2787" s="58">
        <v>26</v>
      </c>
    </row>
    <row r="2788" spans="1:6" x14ac:dyDescent="0.25">
      <c r="A2788" s="58" t="s">
        <v>16</v>
      </c>
      <c r="B2788" s="58" t="s">
        <v>181</v>
      </c>
      <c r="C2788" s="58">
        <v>1</v>
      </c>
      <c r="D2788" s="58">
        <v>1</v>
      </c>
      <c r="E2788" s="58">
        <v>0</v>
      </c>
      <c r="F2788" s="58">
        <v>2</v>
      </c>
    </row>
    <row r="2789" spans="1:6" x14ac:dyDescent="0.25">
      <c r="A2789" s="58" t="s">
        <v>16</v>
      </c>
      <c r="B2789" s="58" t="s">
        <v>181</v>
      </c>
      <c r="C2789" s="58">
        <v>1</v>
      </c>
      <c r="D2789" s="58">
        <v>1</v>
      </c>
      <c r="E2789" s="58">
        <v>1</v>
      </c>
      <c r="F2789" s="58">
        <v>4</v>
      </c>
    </row>
    <row r="2790" spans="1:6" x14ac:dyDescent="0.25">
      <c r="A2790" s="58" t="s">
        <v>16</v>
      </c>
      <c r="B2790" s="58" t="s">
        <v>215</v>
      </c>
      <c r="C2790" s="58">
        <v>0</v>
      </c>
      <c r="D2790" s="58">
        <v>0</v>
      </c>
      <c r="E2790" s="58">
        <v>0</v>
      </c>
      <c r="F2790" s="58">
        <v>4</v>
      </c>
    </row>
    <row r="2791" spans="1:6" x14ac:dyDescent="0.25">
      <c r="A2791" s="58" t="s">
        <v>16</v>
      </c>
      <c r="B2791" s="58" t="s">
        <v>215</v>
      </c>
      <c r="C2791" s="58">
        <v>0</v>
      </c>
      <c r="D2791" s="58">
        <v>0</v>
      </c>
      <c r="E2791" s="58">
        <v>1</v>
      </c>
      <c r="F2791" s="58">
        <v>15</v>
      </c>
    </row>
    <row r="2792" spans="1:6" x14ac:dyDescent="0.25">
      <c r="A2792" s="58" t="s">
        <v>16</v>
      </c>
      <c r="B2792" s="58" t="s">
        <v>215</v>
      </c>
      <c r="C2792" s="58">
        <v>0</v>
      </c>
      <c r="D2792" s="58">
        <v>1</v>
      </c>
      <c r="E2792" s="58">
        <v>1</v>
      </c>
      <c r="F2792" s="58">
        <v>1</v>
      </c>
    </row>
    <row r="2793" spans="1:6" x14ac:dyDescent="0.25">
      <c r="A2793" s="58" t="s">
        <v>16</v>
      </c>
      <c r="B2793" s="58" t="s">
        <v>215</v>
      </c>
      <c r="C2793" s="58">
        <v>1</v>
      </c>
      <c r="D2793" s="58">
        <v>0</v>
      </c>
      <c r="E2793" s="58">
        <v>0</v>
      </c>
      <c r="F2793" s="58">
        <v>4</v>
      </c>
    </row>
    <row r="2794" spans="1:6" x14ac:dyDescent="0.25">
      <c r="A2794" s="58" t="s">
        <v>16</v>
      </c>
      <c r="B2794" s="58" t="s">
        <v>215</v>
      </c>
      <c r="C2794" s="58">
        <v>1</v>
      </c>
      <c r="D2794" s="58">
        <v>0</v>
      </c>
      <c r="E2794" s="58">
        <v>1</v>
      </c>
      <c r="F2794" s="58">
        <v>24</v>
      </c>
    </row>
    <row r="2795" spans="1:6" x14ac:dyDescent="0.25">
      <c r="A2795" s="58" t="s">
        <v>16</v>
      </c>
      <c r="B2795" s="58" t="s">
        <v>215</v>
      </c>
      <c r="C2795" s="58">
        <v>1</v>
      </c>
      <c r="D2795" s="58">
        <v>1</v>
      </c>
      <c r="E2795" s="58">
        <v>1</v>
      </c>
      <c r="F2795" s="58">
        <v>5</v>
      </c>
    </row>
    <row r="2796" spans="1:6" x14ac:dyDescent="0.25">
      <c r="A2796" s="58" t="s">
        <v>16</v>
      </c>
      <c r="B2796" s="58" t="s">
        <v>221</v>
      </c>
      <c r="C2796" s="58">
        <v>0</v>
      </c>
      <c r="D2796" s="58">
        <v>0</v>
      </c>
      <c r="E2796" s="58">
        <v>0</v>
      </c>
      <c r="F2796" s="58">
        <v>21</v>
      </c>
    </row>
    <row r="2797" spans="1:6" x14ac:dyDescent="0.25">
      <c r="A2797" s="58" t="s">
        <v>16</v>
      </c>
      <c r="B2797" s="58" t="s">
        <v>221</v>
      </c>
      <c r="C2797" s="58">
        <v>0</v>
      </c>
      <c r="D2797" s="58">
        <v>0</v>
      </c>
      <c r="E2797" s="58">
        <v>1</v>
      </c>
      <c r="F2797" s="58">
        <v>35</v>
      </c>
    </row>
    <row r="2798" spans="1:6" x14ac:dyDescent="0.25">
      <c r="A2798" s="58" t="s">
        <v>16</v>
      </c>
      <c r="B2798" s="58" t="s">
        <v>221</v>
      </c>
      <c r="C2798" s="58">
        <v>0</v>
      </c>
      <c r="D2798" s="58">
        <v>1</v>
      </c>
      <c r="E2798" s="58">
        <v>0</v>
      </c>
      <c r="F2798" s="58">
        <v>1</v>
      </c>
    </row>
    <row r="2799" spans="1:6" x14ac:dyDescent="0.25">
      <c r="A2799" s="58" t="s">
        <v>16</v>
      </c>
      <c r="B2799" s="58" t="s">
        <v>221</v>
      </c>
      <c r="C2799" s="58">
        <v>1</v>
      </c>
      <c r="D2799" s="58">
        <v>0</v>
      </c>
      <c r="E2799" s="58">
        <v>0</v>
      </c>
      <c r="F2799" s="58">
        <v>14</v>
      </c>
    </row>
    <row r="2800" spans="1:6" x14ac:dyDescent="0.25">
      <c r="A2800" s="58" t="s">
        <v>16</v>
      </c>
      <c r="B2800" s="58" t="s">
        <v>221</v>
      </c>
      <c r="C2800" s="58">
        <v>1</v>
      </c>
      <c r="D2800" s="58">
        <v>0</v>
      </c>
      <c r="E2800" s="58">
        <v>1</v>
      </c>
      <c r="F2800" s="58">
        <v>29</v>
      </c>
    </row>
    <row r="2801" spans="1:6" x14ac:dyDescent="0.25">
      <c r="A2801" s="58" t="s">
        <v>16</v>
      </c>
      <c r="B2801" s="58" t="s">
        <v>221</v>
      </c>
      <c r="C2801" s="58">
        <v>1</v>
      </c>
      <c r="D2801" s="58">
        <v>1</v>
      </c>
      <c r="E2801" s="58">
        <v>0</v>
      </c>
      <c r="F2801" s="58">
        <v>2</v>
      </c>
    </row>
    <row r="2802" spans="1:6" x14ac:dyDescent="0.25">
      <c r="A2802" s="58" t="s">
        <v>16</v>
      </c>
      <c r="B2802" s="58" t="s">
        <v>221</v>
      </c>
      <c r="C2802" s="58">
        <v>1</v>
      </c>
      <c r="D2802" s="58">
        <v>1</v>
      </c>
      <c r="E2802" s="58">
        <v>1</v>
      </c>
      <c r="F2802" s="58">
        <v>1</v>
      </c>
    </row>
    <row r="2803" spans="1:6" x14ac:dyDescent="0.25">
      <c r="A2803" s="58" t="s">
        <v>16</v>
      </c>
      <c r="B2803" s="58" t="s">
        <v>183</v>
      </c>
      <c r="C2803" s="58">
        <v>0</v>
      </c>
      <c r="D2803" s="58">
        <v>0</v>
      </c>
      <c r="E2803" s="58">
        <v>0</v>
      </c>
      <c r="F2803" s="58">
        <v>13</v>
      </c>
    </row>
    <row r="2804" spans="1:6" x14ac:dyDescent="0.25">
      <c r="A2804" s="58" t="s">
        <v>16</v>
      </c>
      <c r="B2804" s="58" t="s">
        <v>183</v>
      </c>
      <c r="C2804" s="58">
        <v>0</v>
      </c>
      <c r="D2804" s="58">
        <v>0</v>
      </c>
      <c r="E2804" s="58">
        <v>1</v>
      </c>
      <c r="F2804" s="58">
        <v>26</v>
      </c>
    </row>
    <row r="2805" spans="1:6" x14ac:dyDescent="0.25">
      <c r="A2805" s="58" t="s">
        <v>16</v>
      </c>
      <c r="B2805" s="58" t="s">
        <v>183</v>
      </c>
      <c r="C2805" s="58">
        <v>0</v>
      </c>
      <c r="D2805" s="58">
        <v>1</v>
      </c>
      <c r="E2805" s="58">
        <v>0</v>
      </c>
      <c r="F2805" s="58">
        <v>1</v>
      </c>
    </row>
    <row r="2806" spans="1:6" x14ac:dyDescent="0.25">
      <c r="A2806" s="58" t="s">
        <v>16</v>
      </c>
      <c r="B2806" s="58" t="s">
        <v>183</v>
      </c>
      <c r="C2806" s="58">
        <v>0</v>
      </c>
      <c r="D2806" s="58">
        <v>1</v>
      </c>
      <c r="E2806" s="58">
        <v>1</v>
      </c>
      <c r="F2806" s="58">
        <v>1</v>
      </c>
    </row>
    <row r="2807" spans="1:6" x14ac:dyDescent="0.25">
      <c r="A2807" s="58" t="s">
        <v>16</v>
      </c>
      <c r="B2807" s="58" t="s">
        <v>183</v>
      </c>
      <c r="C2807" s="58">
        <v>1</v>
      </c>
      <c r="D2807" s="58">
        <v>0</v>
      </c>
      <c r="E2807" s="58">
        <v>0</v>
      </c>
      <c r="F2807" s="58">
        <v>11</v>
      </c>
    </row>
    <row r="2808" spans="1:6" x14ac:dyDescent="0.25">
      <c r="A2808" s="58" t="s">
        <v>16</v>
      </c>
      <c r="B2808" s="58" t="s">
        <v>183</v>
      </c>
      <c r="C2808" s="58">
        <v>1</v>
      </c>
      <c r="D2808" s="58">
        <v>0</v>
      </c>
      <c r="E2808" s="58">
        <v>1</v>
      </c>
      <c r="F2808" s="58">
        <v>36</v>
      </c>
    </row>
    <row r="2809" spans="1:6" x14ac:dyDescent="0.25">
      <c r="A2809" s="58" t="s">
        <v>16</v>
      </c>
      <c r="B2809" s="58" t="s">
        <v>183</v>
      </c>
      <c r="C2809" s="58">
        <v>1</v>
      </c>
      <c r="D2809" s="58">
        <v>1</v>
      </c>
      <c r="E2809" s="58">
        <v>0</v>
      </c>
      <c r="F2809" s="58">
        <v>3</v>
      </c>
    </row>
    <row r="2810" spans="1:6" x14ac:dyDescent="0.25">
      <c r="A2810" s="58" t="s">
        <v>16</v>
      </c>
      <c r="B2810" s="58" t="s">
        <v>179</v>
      </c>
      <c r="C2810" s="58">
        <v>0</v>
      </c>
      <c r="D2810" s="58">
        <v>0</v>
      </c>
      <c r="E2810" s="58">
        <v>0</v>
      </c>
      <c r="F2810" s="58">
        <v>10</v>
      </c>
    </row>
    <row r="2811" spans="1:6" x14ac:dyDescent="0.25">
      <c r="A2811" s="58" t="s">
        <v>16</v>
      </c>
      <c r="B2811" s="58" t="s">
        <v>179</v>
      </c>
      <c r="C2811" s="58">
        <v>0</v>
      </c>
      <c r="D2811" s="58">
        <v>0</v>
      </c>
      <c r="E2811" s="58">
        <v>1</v>
      </c>
      <c r="F2811" s="58">
        <v>17</v>
      </c>
    </row>
    <row r="2812" spans="1:6" x14ac:dyDescent="0.25">
      <c r="A2812" s="58" t="s">
        <v>16</v>
      </c>
      <c r="B2812" s="58" t="s">
        <v>179</v>
      </c>
      <c r="C2812" s="58">
        <v>1</v>
      </c>
      <c r="D2812" s="58">
        <v>0</v>
      </c>
      <c r="E2812" s="58">
        <v>0</v>
      </c>
      <c r="F2812" s="58">
        <v>8</v>
      </c>
    </row>
    <row r="2813" spans="1:6" x14ac:dyDescent="0.25">
      <c r="A2813" s="58" t="s">
        <v>16</v>
      </c>
      <c r="B2813" s="58" t="s">
        <v>179</v>
      </c>
      <c r="C2813" s="58">
        <v>1</v>
      </c>
      <c r="D2813" s="58">
        <v>0</v>
      </c>
      <c r="E2813" s="58">
        <v>1</v>
      </c>
      <c r="F2813" s="58">
        <v>34</v>
      </c>
    </row>
    <row r="2814" spans="1:6" x14ac:dyDescent="0.25">
      <c r="A2814" s="58" t="s">
        <v>16</v>
      </c>
      <c r="B2814" s="58" t="s">
        <v>179</v>
      </c>
      <c r="C2814" s="58">
        <v>1</v>
      </c>
      <c r="D2814" s="58">
        <v>1</v>
      </c>
      <c r="E2814" s="58">
        <v>0</v>
      </c>
      <c r="F2814" s="58">
        <v>4</v>
      </c>
    </row>
    <row r="2815" spans="1:6" x14ac:dyDescent="0.25">
      <c r="A2815" s="58" t="s">
        <v>16</v>
      </c>
      <c r="B2815" s="58" t="s">
        <v>179</v>
      </c>
      <c r="C2815" s="58">
        <v>1</v>
      </c>
      <c r="D2815" s="58">
        <v>1</v>
      </c>
      <c r="E2815" s="58">
        <v>1</v>
      </c>
      <c r="F2815" s="58">
        <v>7</v>
      </c>
    </row>
    <row r="2816" spans="1:6" x14ac:dyDescent="0.25">
      <c r="A2816" s="58" t="s">
        <v>16</v>
      </c>
      <c r="B2816" s="58" t="s">
        <v>220</v>
      </c>
      <c r="C2816" s="58">
        <v>0</v>
      </c>
      <c r="D2816" s="58">
        <v>0</v>
      </c>
      <c r="E2816" s="58">
        <v>0</v>
      </c>
      <c r="F2816" s="58">
        <v>11</v>
      </c>
    </row>
    <row r="2817" spans="1:6" x14ac:dyDescent="0.25">
      <c r="A2817" s="58" t="s">
        <v>16</v>
      </c>
      <c r="B2817" s="58" t="s">
        <v>220</v>
      </c>
      <c r="C2817" s="58">
        <v>0</v>
      </c>
      <c r="D2817" s="58">
        <v>0</v>
      </c>
      <c r="E2817" s="58">
        <v>1</v>
      </c>
      <c r="F2817" s="58">
        <v>36</v>
      </c>
    </row>
    <row r="2818" spans="1:6" x14ac:dyDescent="0.25">
      <c r="A2818" s="58" t="s">
        <v>16</v>
      </c>
      <c r="B2818" s="58" t="s">
        <v>220</v>
      </c>
      <c r="C2818" s="58">
        <v>0</v>
      </c>
      <c r="D2818" s="58">
        <v>1</v>
      </c>
      <c r="E2818" s="58">
        <v>1</v>
      </c>
      <c r="F2818" s="58">
        <v>1</v>
      </c>
    </row>
    <row r="2819" spans="1:6" x14ac:dyDescent="0.25">
      <c r="A2819" s="58" t="s">
        <v>16</v>
      </c>
      <c r="B2819" s="58" t="s">
        <v>220</v>
      </c>
      <c r="C2819" s="58">
        <v>1</v>
      </c>
      <c r="D2819" s="58">
        <v>0</v>
      </c>
      <c r="E2819" s="58">
        <v>0</v>
      </c>
      <c r="F2819" s="58">
        <v>7</v>
      </c>
    </row>
    <row r="2820" spans="1:6" x14ac:dyDescent="0.25">
      <c r="A2820" s="58" t="s">
        <v>16</v>
      </c>
      <c r="B2820" s="58" t="s">
        <v>220</v>
      </c>
      <c r="C2820" s="58">
        <v>1</v>
      </c>
      <c r="D2820" s="58">
        <v>0</v>
      </c>
      <c r="E2820" s="58">
        <v>1</v>
      </c>
      <c r="F2820" s="58">
        <v>46</v>
      </c>
    </row>
    <row r="2821" spans="1:6" x14ac:dyDescent="0.25">
      <c r="A2821" s="58" t="s">
        <v>16</v>
      </c>
      <c r="B2821" s="58" t="s">
        <v>220</v>
      </c>
      <c r="C2821" s="58">
        <v>1</v>
      </c>
      <c r="D2821" s="58">
        <v>1</v>
      </c>
      <c r="E2821" s="58">
        <v>0</v>
      </c>
      <c r="F2821" s="58">
        <v>2</v>
      </c>
    </row>
    <row r="2822" spans="1:6" x14ac:dyDescent="0.25">
      <c r="A2822" s="58" t="s">
        <v>16</v>
      </c>
      <c r="B2822" s="58" t="s">
        <v>220</v>
      </c>
      <c r="C2822" s="58">
        <v>1</v>
      </c>
      <c r="D2822" s="58">
        <v>1</v>
      </c>
      <c r="E2822" s="58">
        <v>1</v>
      </c>
      <c r="F2822" s="58">
        <v>5</v>
      </c>
    </row>
    <row r="2823" spans="1:6" x14ac:dyDescent="0.25">
      <c r="A2823" s="58" t="s">
        <v>16</v>
      </c>
      <c r="B2823" s="58" t="s">
        <v>184</v>
      </c>
      <c r="C2823" s="58">
        <v>0</v>
      </c>
      <c r="D2823" s="58">
        <v>0</v>
      </c>
      <c r="E2823" s="58">
        <v>0</v>
      </c>
      <c r="F2823" s="58">
        <v>12</v>
      </c>
    </row>
    <row r="2824" spans="1:6" x14ac:dyDescent="0.25">
      <c r="A2824" s="58" t="s">
        <v>16</v>
      </c>
      <c r="B2824" s="58" t="s">
        <v>184</v>
      </c>
      <c r="C2824" s="58">
        <v>0</v>
      </c>
      <c r="D2824" s="58">
        <v>0</v>
      </c>
      <c r="E2824" s="58">
        <v>1</v>
      </c>
      <c r="F2824" s="58">
        <v>23</v>
      </c>
    </row>
    <row r="2825" spans="1:6" x14ac:dyDescent="0.25">
      <c r="A2825" s="58" t="s">
        <v>16</v>
      </c>
      <c r="B2825" s="58" t="s">
        <v>184</v>
      </c>
      <c r="C2825" s="58">
        <v>0</v>
      </c>
      <c r="D2825" s="58">
        <v>1</v>
      </c>
      <c r="E2825" s="58">
        <v>0</v>
      </c>
      <c r="F2825" s="58">
        <v>1</v>
      </c>
    </row>
    <row r="2826" spans="1:6" x14ac:dyDescent="0.25">
      <c r="A2826" s="58" t="s">
        <v>16</v>
      </c>
      <c r="B2826" s="58" t="s">
        <v>184</v>
      </c>
      <c r="C2826" s="58">
        <v>1</v>
      </c>
      <c r="D2826" s="58">
        <v>0</v>
      </c>
      <c r="E2826" s="58">
        <v>0</v>
      </c>
      <c r="F2826" s="58">
        <v>10</v>
      </c>
    </row>
    <row r="2827" spans="1:6" x14ac:dyDescent="0.25">
      <c r="A2827" s="58" t="s">
        <v>16</v>
      </c>
      <c r="B2827" s="58" t="s">
        <v>184</v>
      </c>
      <c r="C2827" s="58">
        <v>1</v>
      </c>
      <c r="D2827" s="58">
        <v>0</v>
      </c>
      <c r="E2827" s="58">
        <v>1</v>
      </c>
      <c r="F2827" s="58">
        <v>34</v>
      </c>
    </row>
    <row r="2828" spans="1:6" x14ac:dyDescent="0.25">
      <c r="A2828" s="58" t="s">
        <v>16</v>
      </c>
      <c r="B2828" s="58" t="s">
        <v>184</v>
      </c>
      <c r="C2828" s="58">
        <v>1</v>
      </c>
      <c r="D2828" s="58">
        <v>1</v>
      </c>
      <c r="E2828" s="58">
        <v>0</v>
      </c>
      <c r="F2828" s="58">
        <v>2</v>
      </c>
    </row>
    <row r="2829" spans="1:6" x14ac:dyDescent="0.25">
      <c r="A2829" s="58" t="s">
        <v>16</v>
      </c>
      <c r="B2829" s="58" t="s">
        <v>184</v>
      </c>
      <c r="C2829" s="58">
        <v>1</v>
      </c>
      <c r="D2829" s="58">
        <v>1</v>
      </c>
      <c r="E2829" s="58">
        <v>1</v>
      </c>
      <c r="F2829" s="58">
        <v>3</v>
      </c>
    </row>
    <row r="2830" spans="1:6" x14ac:dyDescent="0.25">
      <c r="A2830" s="58" t="s">
        <v>16</v>
      </c>
      <c r="B2830" s="58" t="s">
        <v>219</v>
      </c>
      <c r="C2830" s="58">
        <v>0</v>
      </c>
      <c r="D2830" s="58">
        <v>0</v>
      </c>
      <c r="E2830" s="58">
        <v>0</v>
      </c>
      <c r="F2830" s="58">
        <v>15</v>
      </c>
    </row>
    <row r="2831" spans="1:6" x14ac:dyDescent="0.25">
      <c r="A2831" s="58" t="s">
        <v>16</v>
      </c>
      <c r="B2831" s="58" t="s">
        <v>219</v>
      </c>
      <c r="C2831" s="58">
        <v>0</v>
      </c>
      <c r="D2831" s="58">
        <v>0</v>
      </c>
      <c r="E2831" s="58">
        <v>1</v>
      </c>
      <c r="F2831" s="58">
        <v>45</v>
      </c>
    </row>
    <row r="2832" spans="1:6" x14ac:dyDescent="0.25">
      <c r="A2832" s="58" t="s">
        <v>16</v>
      </c>
      <c r="B2832" s="58" t="s">
        <v>219</v>
      </c>
      <c r="C2832" s="58">
        <v>0</v>
      </c>
      <c r="D2832" s="58">
        <v>1</v>
      </c>
      <c r="E2832" s="58">
        <v>0</v>
      </c>
      <c r="F2832" s="58">
        <v>1</v>
      </c>
    </row>
    <row r="2833" spans="1:6" x14ac:dyDescent="0.25">
      <c r="A2833" s="58" t="s">
        <v>16</v>
      </c>
      <c r="B2833" s="58" t="s">
        <v>219</v>
      </c>
      <c r="C2833" s="58">
        <v>1</v>
      </c>
      <c r="D2833" s="58">
        <v>0</v>
      </c>
      <c r="E2833" s="58">
        <v>0</v>
      </c>
      <c r="F2833" s="58">
        <v>12</v>
      </c>
    </row>
    <row r="2834" spans="1:6" x14ac:dyDescent="0.25">
      <c r="A2834" s="58" t="s">
        <v>16</v>
      </c>
      <c r="B2834" s="58" t="s">
        <v>219</v>
      </c>
      <c r="C2834" s="58">
        <v>1</v>
      </c>
      <c r="D2834" s="58">
        <v>0</v>
      </c>
      <c r="E2834" s="58">
        <v>1</v>
      </c>
      <c r="F2834" s="58">
        <v>34</v>
      </c>
    </row>
    <row r="2835" spans="1:6" x14ac:dyDescent="0.25">
      <c r="A2835" s="58" t="s">
        <v>16</v>
      </c>
      <c r="B2835" s="58" t="s">
        <v>219</v>
      </c>
      <c r="C2835" s="58">
        <v>1</v>
      </c>
      <c r="D2835" s="58">
        <v>1</v>
      </c>
      <c r="E2835" s="58">
        <v>0</v>
      </c>
      <c r="F2835" s="58">
        <v>3</v>
      </c>
    </row>
    <row r="2836" spans="1:6" x14ac:dyDescent="0.25">
      <c r="A2836" s="58" t="s">
        <v>16</v>
      </c>
      <c r="B2836" s="58" t="s">
        <v>219</v>
      </c>
      <c r="C2836" s="58">
        <v>1</v>
      </c>
      <c r="D2836" s="58">
        <v>1</v>
      </c>
      <c r="E2836" s="58">
        <v>1</v>
      </c>
      <c r="F2836" s="58">
        <v>6</v>
      </c>
    </row>
    <row r="2837" spans="1:6" x14ac:dyDescent="0.25">
      <c r="A2837" s="58" t="s">
        <v>16</v>
      </c>
      <c r="B2837" s="58" t="s">
        <v>216</v>
      </c>
      <c r="C2837" s="58">
        <v>0</v>
      </c>
      <c r="D2837" s="58">
        <v>0</v>
      </c>
      <c r="E2837" s="58">
        <v>0</v>
      </c>
      <c r="F2837" s="58">
        <v>7</v>
      </c>
    </row>
    <row r="2838" spans="1:6" x14ac:dyDescent="0.25">
      <c r="A2838" s="58" t="s">
        <v>16</v>
      </c>
      <c r="B2838" s="58" t="s">
        <v>216</v>
      </c>
      <c r="C2838" s="58">
        <v>0</v>
      </c>
      <c r="D2838" s="58">
        <v>0</v>
      </c>
      <c r="E2838" s="58">
        <v>1</v>
      </c>
      <c r="F2838" s="58">
        <v>19</v>
      </c>
    </row>
    <row r="2839" spans="1:6" x14ac:dyDescent="0.25">
      <c r="A2839" s="58" t="s">
        <v>16</v>
      </c>
      <c r="B2839" s="58" t="s">
        <v>216</v>
      </c>
      <c r="C2839" s="58">
        <v>0</v>
      </c>
      <c r="D2839" s="58">
        <v>1</v>
      </c>
      <c r="E2839" s="58">
        <v>0</v>
      </c>
      <c r="F2839" s="58">
        <v>1</v>
      </c>
    </row>
    <row r="2840" spans="1:6" x14ac:dyDescent="0.25">
      <c r="A2840" s="58" t="s">
        <v>16</v>
      </c>
      <c r="B2840" s="58" t="s">
        <v>216</v>
      </c>
      <c r="C2840" s="58">
        <v>1</v>
      </c>
      <c r="D2840" s="58">
        <v>0</v>
      </c>
      <c r="E2840" s="58">
        <v>0</v>
      </c>
      <c r="F2840" s="58">
        <v>2</v>
      </c>
    </row>
    <row r="2841" spans="1:6" x14ac:dyDescent="0.25">
      <c r="A2841" s="58" t="s">
        <v>16</v>
      </c>
      <c r="B2841" s="58" t="s">
        <v>216</v>
      </c>
      <c r="C2841" s="58">
        <v>1</v>
      </c>
      <c r="D2841" s="58">
        <v>0</v>
      </c>
      <c r="E2841" s="58">
        <v>1</v>
      </c>
      <c r="F2841" s="58">
        <v>29</v>
      </c>
    </row>
    <row r="2842" spans="1:6" x14ac:dyDescent="0.25">
      <c r="A2842" s="58" t="s">
        <v>16</v>
      </c>
      <c r="B2842" s="58" t="s">
        <v>216</v>
      </c>
      <c r="C2842" s="58">
        <v>1</v>
      </c>
      <c r="D2842" s="58">
        <v>1</v>
      </c>
      <c r="E2842" s="58">
        <v>0</v>
      </c>
      <c r="F2842" s="58">
        <v>1</v>
      </c>
    </row>
    <row r="2843" spans="1:6" x14ac:dyDescent="0.25">
      <c r="A2843" s="58" t="s">
        <v>16</v>
      </c>
      <c r="B2843" s="58" t="s">
        <v>216</v>
      </c>
      <c r="C2843" s="58">
        <v>1</v>
      </c>
      <c r="D2843" s="58">
        <v>1</v>
      </c>
      <c r="E2843" s="58">
        <v>1</v>
      </c>
      <c r="F2843" s="58">
        <v>1</v>
      </c>
    </row>
    <row r="2844" spans="1:6" x14ac:dyDescent="0.25">
      <c r="A2844" s="58" t="s">
        <v>16</v>
      </c>
      <c r="B2844" s="58" t="s">
        <v>207</v>
      </c>
      <c r="C2844" s="58">
        <v>0</v>
      </c>
      <c r="D2844" s="58">
        <v>0</v>
      </c>
      <c r="E2844" s="58">
        <v>0</v>
      </c>
      <c r="F2844" s="58">
        <v>9</v>
      </c>
    </row>
    <row r="2845" spans="1:6" x14ac:dyDescent="0.25">
      <c r="A2845" s="58" t="s">
        <v>16</v>
      </c>
      <c r="B2845" s="58" t="s">
        <v>207</v>
      </c>
      <c r="C2845" s="58">
        <v>0</v>
      </c>
      <c r="D2845" s="58">
        <v>0</v>
      </c>
      <c r="E2845" s="58">
        <v>1</v>
      </c>
      <c r="F2845" s="58">
        <v>13</v>
      </c>
    </row>
    <row r="2846" spans="1:6" x14ac:dyDescent="0.25">
      <c r="A2846" s="58" t="s">
        <v>16</v>
      </c>
      <c r="B2846" s="58" t="s">
        <v>207</v>
      </c>
      <c r="C2846" s="58">
        <v>1</v>
      </c>
      <c r="D2846" s="58">
        <v>0</v>
      </c>
      <c r="E2846" s="58">
        <v>0</v>
      </c>
      <c r="F2846" s="58">
        <v>11</v>
      </c>
    </row>
    <row r="2847" spans="1:6" x14ac:dyDescent="0.25">
      <c r="A2847" s="58" t="s">
        <v>16</v>
      </c>
      <c r="B2847" s="58" t="s">
        <v>207</v>
      </c>
      <c r="C2847" s="58">
        <v>1</v>
      </c>
      <c r="D2847" s="58">
        <v>0</v>
      </c>
      <c r="E2847" s="58">
        <v>1</v>
      </c>
      <c r="F2847" s="58">
        <v>35</v>
      </c>
    </row>
    <row r="2848" spans="1:6" x14ac:dyDescent="0.25">
      <c r="A2848" s="58" t="s">
        <v>16</v>
      </c>
      <c r="B2848" s="58" t="s">
        <v>207</v>
      </c>
      <c r="C2848" s="58">
        <v>1</v>
      </c>
      <c r="D2848" s="58">
        <v>1</v>
      </c>
      <c r="E2848" s="58">
        <v>0</v>
      </c>
      <c r="F2848" s="58">
        <v>2</v>
      </c>
    </row>
    <row r="2849" spans="1:6" x14ac:dyDescent="0.25">
      <c r="A2849" s="58" t="s">
        <v>16</v>
      </c>
      <c r="B2849" s="58" t="s">
        <v>207</v>
      </c>
      <c r="C2849" s="58">
        <v>1</v>
      </c>
      <c r="D2849" s="58">
        <v>1</v>
      </c>
      <c r="E2849" s="58">
        <v>1</v>
      </c>
      <c r="F2849" s="58">
        <v>2</v>
      </c>
    </row>
    <row r="2850" spans="1:6" x14ac:dyDescent="0.25">
      <c r="A2850" s="58" t="s">
        <v>16</v>
      </c>
      <c r="B2850" s="58" t="s">
        <v>303</v>
      </c>
      <c r="C2850" s="58">
        <v>0</v>
      </c>
      <c r="D2850" s="58">
        <v>0</v>
      </c>
      <c r="E2850" s="58">
        <v>0</v>
      </c>
      <c r="F2850" s="58">
        <v>16</v>
      </c>
    </row>
    <row r="2851" spans="1:6" x14ac:dyDescent="0.25">
      <c r="A2851" s="58" t="s">
        <v>16</v>
      </c>
      <c r="B2851" s="58" t="s">
        <v>303</v>
      </c>
      <c r="C2851" s="58">
        <v>0</v>
      </c>
      <c r="D2851" s="58">
        <v>0</v>
      </c>
      <c r="E2851" s="58">
        <v>1</v>
      </c>
      <c r="F2851" s="58">
        <v>33</v>
      </c>
    </row>
    <row r="2852" spans="1:6" x14ac:dyDescent="0.25">
      <c r="A2852" s="58" t="s">
        <v>16</v>
      </c>
      <c r="B2852" s="58" t="s">
        <v>303</v>
      </c>
      <c r="C2852" s="58">
        <v>0</v>
      </c>
      <c r="D2852" s="58">
        <v>1</v>
      </c>
      <c r="E2852" s="58">
        <v>0</v>
      </c>
      <c r="F2852" s="58">
        <v>1</v>
      </c>
    </row>
    <row r="2853" spans="1:6" x14ac:dyDescent="0.25">
      <c r="A2853" s="58" t="s">
        <v>16</v>
      </c>
      <c r="B2853" s="58" t="s">
        <v>303</v>
      </c>
      <c r="C2853" s="58">
        <v>1</v>
      </c>
      <c r="D2853" s="58">
        <v>0</v>
      </c>
      <c r="E2853" s="58">
        <v>0</v>
      </c>
      <c r="F2853" s="58">
        <v>2</v>
      </c>
    </row>
    <row r="2854" spans="1:6" x14ac:dyDescent="0.25">
      <c r="A2854" s="58" t="s">
        <v>16</v>
      </c>
      <c r="B2854" s="58" t="s">
        <v>303</v>
      </c>
      <c r="C2854" s="58">
        <v>1</v>
      </c>
      <c r="D2854" s="58">
        <v>0</v>
      </c>
      <c r="E2854" s="58">
        <v>1</v>
      </c>
      <c r="F2854" s="58">
        <v>27</v>
      </c>
    </row>
    <row r="2855" spans="1:6" x14ac:dyDescent="0.25">
      <c r="A2855" s="58" t="s">
        <v>16</v>
      </c>
      <c r="B2855" s="58" t="s">
        <v>303</v>
      </c>
      <c r="C2855" s="58">
        <v>1</v>
      </c>
      <c r="D2855" s="58">
        <v>1</v>
      </c>
      <c r="E2855" s="58">
        <v>0</v>
      </c>
      <c r="F2855" s="58">
        <v>4</v>
      </c>
    </row>
    <row r="2856" spans="1:6" x14ac:dyDescent="0.25">
      <c r="A2856" s="58" t="s">
        <v>16</v>
      </c>
      <c r="B2856" s="58" t="s">
        <v>303</v>
      </c>
      <c r="C2856" s="58">
        <v>1</v>
      </c>
      <c r="D2856" s="58">
        <v>1</v>
      </c>
      <c r="E2856" s="58">
        <v>1</v>
      </c>
      <c r="F2856" s="58">
        <v>4</v>
      </c>
    </row>
    <row r="2857" spans="1:6" x14ac:dyDescent="0.25">
      <c r="A2857" s="58" t="s">
        <v>16</v>
      </c>
      <c r="B2857" s="58" t="s">
        <v>304</v>
      </c>
      <c r="C2857" s="58">
        <v>0</v>
      </c>
      <c r="D2857" s="58">
        <v>0</v>
      </c>
      <c r="E2857" s="58">
        <v>0</v>
      </c>
      <c r="F2857" s="58">
        <v>19</v>
      </c>
    </row>
    <row r="2858" spans="1:6" x14ac:dyDescent="0.25">
      <c r="A2858" s="58" t="s">
        <v>16</v>
      </c>
      <c r="B2858" s="58" t="s">
        <v>304</v>
      </c>
      <c r="C2858" s="58">
        <v>0</v>
      </c>
      <c r="D2858" s="58">
        <v>0</v>
      </c>
      <c r="E2858" s="58">
        <v>1</v>
      </c>
      <c r="F2858" s="58">
        <v>36</v>
      </c>
    </row>
    <row r="2859" spans="1:6" x14ac:dyDescent="0.25">
      <c r="A2859" s="58" t="s">
        <v>16</v>
      </c>
      <c r="B2859" s="58" t="s">
        <v>304</v>
      </c>
      <c r="C2859" s="58">
        <v>0</v>
      </c>
      <c r="D2859" s="58">
        <v>1</v>
      </c>
      <c r="E2859" s="58">
        <v>1</v>
      </c>
      <c r="F2859" s="58">
        <v>2</v>
      </c>
    </row>
    <row r="2860" spans="1:6" x14ac:dyDescent="0.25">
      <c r="A2860" s="58" t="s">
        <v>16</v>
      </c>
      <c r="B2860" s="58" t="s">
        <v>304</v>
      </c>
      <c r="C2860" s="58">
        <v>1</v>
      </c>
      <c r="D2860" s="58">
        <v>0</v>
      </c>
      <c r="E2860" s="58">
        <v>0</v>
      </c>
      <c r="F2860" s="58">
        <v>11</v>
      </c>
    </row>
    <row r="2861" spans="1:6" x14ac:dyDescent="0.25">
      <c r="A2861" s="58" t="s">
        <v>16</v>
      </c>
      <c r="B2861" s="58" t="s">
        <v>304</v>
      </c>
      <c r="C2861" s="58">
        <v>1</v>
      </c>
      <c r="D2861" s="58">
        <v>0</v>
      </c>
      <c r="E2861" s="58">
        <v>1</v>
      </c>
      <c r="F2861" s="58">
        <v>46</v>
      </c>
    </row>
    <row r="2862" spans="1:6" x14ac:dyDescent="0.25">
      <c r="A2862" s="58" t="s">
        <v>16</v>
      </c>
      <c r="B2862" s="58" t="s">
        <v>304</v>
      </c>
      <c r="C2862" s="58">
        <v>1</v>
      </c>
      <c r="D2862" s="58">
        <v>1</v>
      </c>
      <c r="E2862" s="58">
        <v>0</v>
      </c>
      <c r="F2862" s="58">
        <v>1</v>
      </c>
    </row>
    <row r="2863" spans="1:6" x14ac:dyDescent="0.25">
      <c r="A2863" s="58" t="s">
        <v>16</v>
      </c>
      <c r="B2863" s="58" t="s">
        <v>304</v>
      </c>
      <c r="C2863" s="58">
        <v>1</v>
      </c>
      <c r="D2863" s="58">
        <v>1</v>
      </c>
      <c r="E2863" s="58">
        <v>1</v>
      </c>
      <c r="F2863" s="58">
        <v>5</v>
      </c>
    </row>
    <row r="2864" spans="1:6" x14ac:dyDescent="0.25">
      <c r="A2864" s="58" t="s">
        <v>12</v>
      </c>
      <c r="B2864" s="58" t="s">
        <v>300</v>
      </c>
      <c r="C2864" s="58">
        <v>0</v>
      </c>
      <c r="D2864" s="58">
        <v>0</v>
      </c>
      <c r="E2864" s="58">
        <v>0</v>
      </c>
      <c r="F2864" s="58">
        <v>372</v>
      </c>
    </row>
    <row r="2865" spans="1:6" x14ac:dyDescent="0.25">
      <c r="A2865" s="58" t="s">
        <v>12</v>
      </c>
      <c r="B2865" s="58" t="s">
        <v>300</v>
      </c>
      <c r="C2865" s="58">
        <v>0</v>
      </c>
      <c r="D2865" s="58">
        <v>0</v>
      </c>
      <c r="E2865" s="58">
        <v>1</v>
      </c>
      <c r="F2865" s="58">
        <v>94</v>
      </c>
    </row>
    <row r="2866" spans="1:6" x14ac:dyDescent="0.25">
      <c r="A2866" s="58" t="s">
        <v>12</v>
      </c>
      <c r="B2866" s="58" t="s">
        <v>300</v>
      </c>
      <c r="C2866" s="58">
        <v>0</v>
      </c>
      <c r="D2866" s="58">
        <v>1</v>
      </c>
      <c r="E2866" s="58">
        <v>0</v>
      </c>
      <c r="F2866" s="58">
        <v>146</v>
      </c>
    </row>
    <row r="2867" spans="1:6" x14ac:dyDescent="0.25">
      <c r="A2867" s="58" t="s">
        <v>12</v>
      </c>
      <c r="B2867" s="58" t="s">
        <v>300</v>
      </c>
      <c r="C2867" s="58">
        <v>0</v>
      </c>
      <c r="D2867" s="58">
        <v>1</v>
      </c>
      <c r="E2867" s="58">
        <v>1</v>
      </c>
      <c r="F2867" s="58">
        <v>85</v>
      </c>
    </row>
    <row r="2868" spans="1:6" x14ac:dyDescent="0.25">
      <c r="A2868" s="58" t="s">
        <v>12</v>
      </c>
      <c r="B2868" s="58" t="s">
        <v>300</v>
      </c>
      <c r="C2868" s="58">
        <v>1</v>
      </c>
      <c r="D2868" s="58">
        <v>0</v>
      </c>
      <c r="E2868" s="58">
        <v>0</v>
      </c>
      <c r="F2868" s="58">
        <v>20</v>
      </c>
    </row>
    <row r="2869" spans="1:6" x14ac:dyDescent="0.25">
      <c r="A2869" s="58" t="s">
        <v>12</v>
      </c>
      <c r="B2869" s="58" t="s">
        <v>300</v>
      </c>
      <c r="C2869" s="58">
        <v>1</v>
      </c>
      <c r="D2869" s="58">
        <v>1</v>
      </c>
      <c r="E2869" s="58">
        <v>0</v>
      </c>
      <c r="F2869" s="58">
        <v>23</v>
      </c>
    </row>
    <row r="2870" spans="1:6" x14ac:dyDescent="0.25">
      <c r="A2870" s="58" t="s">
        <v>12</v>
      </c>
      <c r="B2870" s="58" t="s">
        <v>300</v>
      </c>
      <c r="C2870" s="58">
        <v>1</v>
      </c>
      <c r="D2870" s="58">
        <v>1</v>
      </c>
      <c r="E2870" s="58">
        <v>1</v>
      </c>
      <c r="F2870" s="58">
        <v>3</v>
      </c>
    </row>
    <row r="2871" spans="1:6" x14ac:dyDescent="0.25">
      <c r="A2871" s="58" t="s">
        <v>12</v>
      </c>
      <c r="B2871" s="58" t="s">
        <v>214</v>
      </c>
      <c r="C2871" s="58">
        <v>0</v>
      </c>
      <c r="D2871" s="58">
        <v>0</v>
      </c>
      <c r="E2871" s="58">
        <v>0</v>
      </c>
      <c r="F2871" s="58">
        <v>229</v>
      </c>
    </row>
    <row r="2872" spans="1:6" x14ac:dyDescent="0.25">
      <c r="A2872" s="58" t="s">
        <v>12</v>
      </c>
      <c r="B2872" s="58" t="s">
        <v>214</v>
      </c>
      <c r="C2872" s="58">
        <v>0</v>
      </c>
      <c r="D2872" s="58">
        <v>0</v>
      </c>
      <c r="E2872" s="58">
        <v>1</v>
      </c>
      <c r="F2872" s="58">
        <v>33</v>
      </c>
    </row>
    <row r="2873" spans="1:6" x14ac:dyDescent="0.25">
      <c r="A2873" s="58" t="s">
        <v>12</v>
      </c>
      <c r="B2873" s="58" t="s">
        <v>214</v>
      </c>
      <c r="C2873" s="58">
        <v>0</v>
      </c>
      <c r="D2873" s="58">
        <v>1</v>
      </c>
      <c r="E2873" s="58">
        <v>0</v>
      </c>
      <c r="F2873" s="58">
        <v>92</v>
      </c>
    </row>
    <row r="2874" spans="1:6" x14ac:dyDescent="0.25">
      <c r="A2874" s="58" t="s">
        <v>12</v>
      </c>
      <c r="B2874" s="58" t="s">
        <v>214</v>
      </c>
      <c r="C2874" s="58">
        <v>0</v>
      </c>
      <c r="D2874" s="58">
        <v>1</v>
      </c>
      <c r="E2874" s="58">
        <v>1</v>
      </c>
      <c r="F2874" s="58">
        <v>47</v>
      </c>
    </row>
    <row r="2875" spans="1:6" x14ac:dyDescent="0.25">
      <c r="A2875" s="58" t="s">
        <v>12</v>
      </c>
      <c r="B2875" s="58" t="s">
        <v>214</v>
      </c>
      <c r="C2875" s="58">
        <v>1</v>
      </c>
      <c r="D2875" s="58">
        <v>0</v>
      </c>
      <c r="E2875" s="58">
        <v>0</v>
      </c>
      <c r="F2875" s="58">
        <v>57</v>
      </c>
    </row>
    <row r="2876" spans="1:6" x14ac:dyDescent="0.25">
      <c r="A2876" s="58" t="s">
        <v>12</v>
      </c>
      <c r="B2876" s="58" t="s">
        <v>214</v>
      </c>
      <c r="C2876" s="58">
        <v>1</v>
      </c>
      <c r="D2876" s="58">
        <v>0</v>
      </c>
      <c r="E2876" s="58">
        <v>1</v>
      </c>
      <c r="F2876" s="58">
        <v>3</v>
      </c>
    </row>
    <row r="2877" spans="1:6" x14ac:dyDescent="0.25">
      <c r="A2877" s="58" t="s">
        <v>12</v>
      </c>
      <c r="B2877" s="58" t="s">
        <v>214</v>
      </c>
      <c r="C2877" s="58">
        <v>1</v>
      </c>
      <c r="D2877" s="58">
        <v>1</v>
      </c>
      <c r="E2877" s="58">
        <v>0</v>
      </c>
      <c r="F2877" s="58">
        <v>41</v>
      </c>
    </row>
    <row r="2878" spans="1:6" x14ac:dyDescent="0.25">
      <c r="A2878" s="58" t="s">
        <v>12</v>
      </c>
      <c r="B2878" s="58" t="s">
        <v>214</v>
      </c>
      <c r="C2878" s="58">
        <v>1</v>
      </c>
      <c r="D2878" s="58">
        <v>1</v>
      </c>
      <c r="E2878" s="58">
        <v>1</v>
      </c>
      <c r="F2878" s="58">
        <v>14</v>
      </c>
    </row>
    <row r="2879" spans="1:6" x14ac:dyDescent="0.25">
      <c r="A2879" s="58" t="s">
        <v>12</v>
      </c>
      <c r="B2879" s="58" t="s">
        <v>213</v>
      </c>
      <c r="C2879" s="58">
        <v>0</v>
      </c>
      <c r="D2879" s="58">
        <v>0</v>
      </c>
      <c r="E2879" s="58">
        <v>0</v>
      </c>
      <c r="F2879" s="58">
        <v>540</v>
      </c>
    </row>
    <row r="2880" spans="1:6" x14ac:dyDescent="0.25">
      <c r="A2880" s="58" t="s">
        <v>12</v>
      </c>
      <c r="B2880" s="58" t="s">
        <v>213</v>
      </c>
      <c r="C2880" s="58">
        <v>0</v>
      </c>
      <c r="D2880" s="58">
        <v>0</v>
      </c>
      <c r="E2880" s="58">
        <v>1</v>
      </c>
      <c r="F2880" s="58">
        <v>115</v>
      </c>
    </row>
    <row r="2881" spans="1:6" x14ac:dyDescent="0.25">
      <c r="A2881" s="58" t="s">
        <v>12</v>
      </c>
      <c r="B2881" s="58" t="s">
        <v>213</v>
      </c>
      <c r="C2881" s="58">
        <v>0</v>
      </c>
      <c r="D2881" s="58">
        <v>1</v>
      </c>
      <c r="E2881" s="58">
        <v>0</v>
      </c>
      <c r="F2881" s="58">
        <v>144</v>
      </c>
    </row>
    <row r="2882" spans="1:6" x14ac:dyDescent="0.25">
      <c r="A2882" s="58" t="s">
        <v>12</v>
      </c>
      <c r="B2882" s="58" t="s">
        <v>213</v>
      </c>
      <c r="C2882" s="58">
        <v>0</v>
      </c>
      <c r="D2882" s="58">
        <v>1</v>
      </c>
      <c r="E2882" s="58">
        <v>1</v>
      </c>
      <c r="F2882" s="58">
        <v>95</v>
      </c>
    </row>
    <row r="2883" spans="1:6" x14ac:dyDescent="0.25">
      <c r="A2883" s="58" t="s">
        <v>12</v>
      </c>
      <c r="B2883" s="58" t="s">
        <v>213</v>
      </c>
      <c r="C2883" s="58">
        <v>1</v>
      </c>
      <c r="D2883" s="58">
        <v>0</v>
      </c>
      <c r="E2883" s="58">
        <v>0</v>
      </c>
      <c r="F2883" s="58">
        <v>34</v>
      </c>
    </row>
    <row r="2884" spans="1:6" x14ac:dyDescent="0.25">
      <c r="A2884" s="58" t="s">
        <v>12</v>
      </c>
      <c r="B2884" s="58" t="s">
        <v>213</v>
      </c>
      <c r="C2884" s="58">
        <v>1</v>
      </c>
      <c r="D2884" s="58">
        <v>1</v>
      </c>
      <c r="E2884" s="58">
        <v>0</v>
      </c>
      <c r="F2884" s="58">
        <v>16</v>
      </c>
    </row>
    <row r="2885" spans="1:6" x14ac:dyDescent="0.25">
      <c r="A2885" s="58" t="s">
        <v>12</v>
      </c>
      <c r="B2885" s="58" t="s">
        <v>213</v>
      </c>
      <c r="C2885" s="58">
        <v>1</v>
      </c>
      <c r="D2885" s="58">
        <v>1</v>
      </c>
      <c r="E2885" s="58">
        <v>1</v>
      </c>
      <c r="F2885" s="58">
        <v>8</v>
      </c>
    </row>
    <row r="2886" spans="1:6" x14ac:dyDescent="0.25">
      <c r="A2886" s="58" t="s">
        <v>12</v>
      </c>
      <c r="B2886" s="58" t="s">
        <v>245</v>
      </c>
      <c r="C2886" s="58">
        <v>0</v>
      </c>
      <c r="D2886" s="58">
        <v>0</v>
      </c>
      <c r="E2886" s="58">
        <v>0</v>
      </c>
      <c r="F2886" s="58">
        <v>424</v>
      </c>
    </row>
    <row r="2887" spans="1:6" x14ac:dyDescent="0.25">
      <c r="A2887" s="58" t="s">
        <v>12</v>
      </c>
      <c r="B2887" s="58" t="s">
        <v>245</v>
      </c>
      <c r="C2887" s="58">
        <v>0</v>
      </c>
      <c r="D2887" s="58">
        <v>0</v>
      </c>
      <c r="E2887" s="58">
        <v>1</v>
      </c>
      <c r="F2887" s="58">
        <v>64</v>
      </c>
    </row>
    <row r="2888" spans="1:6" x14ac:dyDescent="0.25">
      <c r="A2888" s="58" t="s">
        <v>12</v>
      </c>
      <c r="B2888" s="58" t="s">
        <v>245</v>
      </c>
      <c r="C2888" s="58">
        <v>0</v>
      </c>
      <c r="D2888" s="58">
        <v>1</v>
      </c>
      <c r="E2888" s="58">
        <v>0</v>
      </c>
      <c r="F2888" s="58">
        <v>105</v>
      </c>
    </row>
    <row r="2889" spans="1:6" x14ac:dyDescent="0.25">
      <c r="A2889" s="58" t="s">
        <v>12</v>
      </c>
      <c r="B2889" s="58" t="s">
        <v>245</v>
      </c>
      <c r="C2889" s="58">
        <v>0</v>
      </c>
      <c r="D2889" s="58">
        <v>1</v>
      </c>
      <c r="E2889" s="58">
        <v>1</v>
      </c>
      <c r="F2889" s="58">
        <v>76</v>
      </c>
    </row>
    <row r="2890" spans="1:6" x14ac:dyDescent="0.25">
      <c r="A2890" s="58" t="s">
        <v>12</v>
      </c>
      <c r="B2890" s="58" t="s">
        <v>245</v>
      </c>
      <c r="C2890" s="58">
        <v>1</v>
      </c>
      <c r="D2890" s="58">
        <v>0</v>
      </c>
      <c r="E2890" s="58">
        <v>0</v>
      </c>
      <c r="F2890" s="58">
        <v>92</v>
      </c>
    </row>
    <row r="2891" spans="1:6" x14ac:dyDescent="0.25">
      <c r="A2891" s="58" t="s">
        <v>12</v>
      </c>
      <c r="B2891" s="58" t="s">
        <v>245</v>
      </c>
      <c r="C2891" s="58">
        <v>1</v>
      </c>
      <c r="D2891" s="58">
        <v>1</v>
      </c>
      <c r="E2891" s="58">
        <v>0</v>
      </c>
      <c r="F2891" s="58">
        <v>19</v>
      </c>
    </row>
    <row r="2892" spans="1:6" x14ac:dyDescent="0.25">
      <c r="A2892" s="58" t="s">
        <v>12</v>
      </c>
      <c r="B2892" s="58" t="s">
        <v>185</v>
      </c>
      <c r="C2892" s="58">
        <v>0</v>
      </c>
      <c r="D2892" s="58">
        <v>0</v>
      </c>
      <c r="E2892" s="58">
        <v>0</v>
      </c>
      <c r="F2892" s="58">
        <v>1041</v>
      </c>
    </row>
    <row r="2893" spans="1:6" x14ac:dyDescent="0.25">
      <c r="A2893" s="58" t="s">
        <v>12</v>
      </c>
      <c r="B2893" s="58" t="s">
        <v>185</v>
      </c>
      <c r="C2893" s="58">
        <v>0</v>
      </c>
      <c r="D2893" s="58">
        <v>0</v>
      </c>
      <c r="E2893" s="58">
        <v>1</v>
      </c>
      <c r="F2893" s="58">
        <v>167</v>
      </c>
    </row>
    <row r="2894" spans="1:6" x14ac:dyDescent="0.25">
      <c r="A2894" s="58" t="s">
        <v>12</v>
      </c>
      <c r="B2894" s="58" t="s">
        <v>185</v>
      </c>
      <c r="C2894" s="58">
        <v>0</v>
      </c>
      <c r="D2894" s="58">
        <v>1</v>
      </c>
      <c r="E2894" s="58">
        <v>0</v>
      </c>
      <c r="F2894" s="58">
        <v>381</v>
      </c>
    </row>
    <row r="2895" spans="1:6" x14ac:dyDescent="0.25">
      <c r="A2895" s="58" t="s">
        <v>12</v>
      </c>
      <c r="B2895" s="58" t="s">
        <v>185</v>
      </c>
      <c r="C2895" s="58">
        <v>0</v>
      </c>
      <c r="D2895" s="58">
        <v>1</v>
      </c>
      <c r="E2895" s="58">
        <v>1</v>
      </c>
      <c r="F2895" s="58">
        <v>205</v>
      </c>
    </row>
    <row r="2896" spans="1:6" x14ac:dyDescent="0.25">
      <c r="A2896" s="58" t="s">
        <v>12</v>
      </c>
      <c r="B2896" s="58" t="s">
        <v>185</v>
      </c>
      <c r="C2896" s="58">
        <v>1</v>
      </c>
      <c r="D2896" s="58">
        <v>0</v>
      </c>
      <c r="E2896" s="58">
        <v>0</v>
      </c>
      <c r="F2896" s="58">
        <v>75</v>
      </c>
    </row>
    <row r="2897" spans="1:6" x14ac:dyDescent="0.25">
      <c r="A2897" s="58" t="s">
        <v>12</v>
      </c>
      <c r="B2897" s="58" t="s">
        <v>185</v>
      </c>
      <c r="C2897" s="58">
        <v>1</v>
      </c>
      <c r="D2897" s="58">
        <v>0</v>
      </c>
      <c r="E2897" s="58">
        <v>1</v>
      </c>
      <c r="F2897" s="58">
        <v>1</v>
      </c>
    </row>
    <row r="2898" spans="1:6" x14ac:dyDescent="0.25">
      <c r="A2898" s="58" t="s">
        <v>12</v>
      </c>
      <c r="B2898" s="58" t="s">
        <v>185</v>
      </c>
      <c r="C2898" s="58">
        <v>1</v>
      </c>
      <c r="D2898" s="58">
        <v>1</v>
      </c>
      <c r="E2898" s="58">
        <v>0</v>
      </c>
      <c r="F2898" s="58">
        <v>51</v>
      </c>
    </row>
    <row r="2899" spans="1:6" x14ac:dyDescent="0.25">
      <c r="A2899" s="58" t="s">
        <v>12</v>
      </c>
      <c r="B2899" s="58" t="s">
        <v>185</v>
      </c>
      <c r="C2899" s="58">
        <v>1</v>
      </c>
      <c r="D2899" s="58">
        <v>1</v>
      </c>
      <c r="E2899" s="58">
        <v>1</v>
      </c>
      <c r="F2899" s="58">
        <v>8</v>
      </c>
    </row>
    <row r="2900" spans="1:6" x14ac:dyDescent="0.25">
      <c r="A2900" s="58" t="s">
        <v>12</v>
      </c>
      <c r="B2900" s="58" t="s">
        <v>173</v>
      </c>
      <c r="C2900" s="58">
        <v>0</v>
      </c>
      <c r="D2900" s="58">
        <v>0</v>
      </c>
      <c r="E2900" s="58">
        <v>0</v>
      </c>
      <c r="F2900" s="58">
        <v>690</v>
      </c>
    </row>
    <row r="2901" spans="1:6" x14ac:dyDescent="0.25">
      <c r="A2901" s="58" t="s">
        <v>12</v>
      </c>
      <c r="B2901" s="58" t="s">
        <v>173</v>
      </c>
      <c r="C2901" s="58">
        <v>0</v>
      </c>
      <c r="D2901" s="58">
        <v>0</v>
      </c>
      <c r="E2901" s="58">
        <v>1</v>
      </c>
      <c r="F2901" s="58">
        <v>126</v>
      </c>
    </row>
    <row r="2902" spans="1:6" x14ac:dyDescent="0.25">
      <c r="A2902" s="58" t="s">
        <v>12</v>
      </c>
      <c r="B2902" s="58" t="s">
        <v>173</v>
      </c>
      <c r="C2902" s="58">
        <v>0</v>
      </c>
      <c r="D2902" s="58">
        <v>1</v>
      </c>
      <c r="E2902" s="58">
        <v>0</v>
      </c>
      <c r="F2902" s="58">
        <v>228</v>
      </c>
    </row>
    <row r="2903" spans="1:6" x14ac:dyDescent="0.25">
      <c r="A2903" s="58" t="s">
        <v>12</v>
      </c>
      <c r="B2903" s="58" t="s">
        <v>173</v>
      </c>
      <c r="C2903" s="58">
        <v>0</v>
      </c>
      <c r="D2903" s="58">
        <v>1</v>
      </c>
      <c r="E2903" s="58">
        <v>1</v>
      </c>
      <c r="F2903" s="58">
        <v>160</v>
      </c>
    </row>
    <row r="2904" spans="1:6" x14ac:dyDescent="0.25">
      <c r="A2904" s="58" t="s">
        <v>12</v>
      </c>
      <c r="B2904" s="58" t="s">
        <v>173</v>
      </c>
      <c r="C2904" s="58">
        <v>1</v>
      </c>
      <c r="D2904" s="58">
        <v>0</v>
      </c>
      <c r="E2904" s="58">
        <v>0</v>
      </c>
      <c r="F2904" s="58">
        <v>70</v>
      </c>
    </row>
    <row r="2905" spans="1:6" x14ac:dyDescent="0.25">
      <c r="A2905" s="58" t="s">
        <v>12</v>
      </c>
      <c r="B2905" s="58" t="s">
        <v>173</v>
      </c>
      <c r="C2905" s="58">
        <v>1</v>
      </c>
      <c r="D2905" s="58">
        <v>0</v>
      </c>
      <c r="E2905" s="58">
        <v>1</v>
      </c>
      <c r="F2905" s="58">
        <v>2</v>
      </c>
    </row>
    <row r="2906" spans="1:6" x14ac:dyDescent="0.25">
      <c r="A2906" s="58" t="s">
        <v>12</v>
      </c>
      <c r="B2906" s="58" t="s">
        <v>173</v>
      </c>
      <c r="C2906" s="58">
        <v>1</v>
      </c>
      <c r="D2906" s="58">
        <v>1</v>
      </c>
      <c r="E2906" s="58">
        <v>0</v>
      </c>
      <c r="F2906" s="58">
        <v>48</v>
      </c>
    </row>
    <row r="2907" spans="1:6" x14ac:dyDescent="0.25">
      <c r="A2907" s="58" t="s">
        <v>12</v>
      </c>
      <c r="B2907" s="58" t="s">
        <v>173</v>
      </c>
      <c r="C2907" s="58">
        <v>1</v>
      </c>
      <c r="D2907" s="58">
        <v>1</v>
      </c>
      <c r="E2907" s="58">
        <v>1</v>
      </c>
      <c r="F2907" s="58">
        <v>7</v>
      </c>
    </row>
    <row r="2908" spans="1:6" x14ac:dyDescent="0.25">
      <c r="A2908" s="58" t="s">
        <v>12</v>
      </c>
      <c r="B2908" s="58" t="s">
        <v>174</v>
      </c>
      <c r="C2908" s="58">
        <v>0</v>
      </c>
      <c r="D2908" s="58">
        <v>0</v>
      </c>
      <c r="E2908" s="58">
        <v>0</v>
      </c>
      <c r="F2908" s="58">
        <v>866</v>
      </c>
    </row>
    <row r="2909" spans="1:6" x14ac:dyDescent="0.25">
      <c r="A2909" s="58" t="s">
        <v>12</v>
      </c>
      <c r="B2909" s="58" t="s">
        <v>174</v>
      </c>
      <c r="C2909" s="58">
        <v>0</v>
      </c>
      <c r="D2909" s="58">
        <v>0</v>
      </c>
      <c r="E2909" s="58">
        <v>1</v>
      </c>
      <c r="F2909" s="58">
        <v>164</v>
      </c>
    </row>
    <row r="2910" spans="1:6" x14ac:dyDescent="0.25">
      <c r="A2910" s="58" t="s">
        <v>12</v>
      </c>
      <c r="B2910" s="58" t="s">
        <v>174</v>
      </c>
      <c r="C2910" s="58">
        <v>0</v>
      </c>
      <c r="D2910" s="58">
        <v>1</v>
      </c>
      <c r="E2910" s="58">
        <v>0</v>
      </c>
      <c r="F2910" s="58">
        <v>347</v>
      </c>
    </row>
    <row r="2911" spans="1:6" x14ac:dyDescent="0.25">
      <c r="A2911" s="58" t="s">
        <v>12</v>
      </c>
      <c r="B2911" s="58" t="s">
        <v>174</v>
      </c>
      <c r="C2911" s="58">
        <v>0</v>
      </c>
      <c r="D2911" s="58">
        <v>1</v>
      </c>
      <c r="E2911" s="58">
        <v>1</v>
      </c>
      <c r="F2911" s="58">
        <v>214</v>
      </c>
    </row>
    <row r="2912" spans="1:6" x14ac:dyDescent="0.25">
      <c r="A2912" s="58" t="s">
        <v>12</v>
      </c>
      <c r="B2912" s="58" t="s">
        <v>174</v>
      </c>
      <c r="C2912" s="58">
        <v>1</v>
      </c>
      <c r="D2912" s="58">
        <v>0</v>
      </c>
      <c r="E2912" s="58">
        <v>0</v>
      </c>
      <c r="F2912" s="58">
        <v>144</v>
      </c>
    </row>
    <row r="2913" spans="1:6" x14ac:dyDescent="0.25">
      <c r="A2913" s="58" t="s">
        <v>12</v>
      </c>
      <c r="B2913" s="58" t="s">
        <v>174</v>
      </c>
      <c r="C2913" s="58">
        <v>1</v>
      </c>
      <c r="D2913" s="58">
        <v>0</v>
      </c>
      <c r="E2913" s="58">
        <v>1</v>
      </c>
      <c r="F2913" s="58">
        <v>3</v>
      </c>
    </row>
    <row r="2914" spans="1:6" x14ac:dyDescent="0.25">
      <c r="A2914" s="58" t="s">
        <v>12</v>
      </c>
      <c r="B2914" s="58" t="s">
        <v>174</v>
      </c>
      <c r="C2914" s="58">
        <v>1</v>
      </c>
      <c r="D2914" s="58">
        <v>1</v>
      </c>
      <c r="E2914" s="58">
        <v>0</v>
      </c>
      <c r="F2914" s="58">
        <v>99</v>
      </c>
    </row>
    <row r="2915" spans="1:6" x14ac:dyDescent="0.25">
      <c r="A2915" s="58" t="s">
        <v>12</v>
      </c>
      <c r="B2915" s="58" t="s">
        <v>174</v>
      </c>
      <c r="C2915" s="58">
        <v>1</v>
      </c>
      <c r="D2915" s="58">
        <v>1</v>
      </c>
      <c r="E2915" s="58">
        <v>1</v>
      </c>
      <c r="F2915" s="58">
        <v>19</v>
      </c>
    </row>
    <row r="2916" spans="1:6" x14ac:dyDescent="0.25">
      <c r="A2916" s="58" t="s">
        <v>12</v>
      </c>
      <c r="B2916" s="58" t="s">
        <v>181</v>
      </c>
      <c r="C2916" s="58">
        <v>0</v>
      </c>
      <c r="D2916" s="58">
        <v>0</v>
      </c>
      <c r="E2916" s="58">
        <v>0</v>
      </c>
      <c r="F2916" s="58">
        <v>178</v>
      </c>
    </row>
    <row r="2917" spans="1:6" x14ac:dyDescent="0.25">
      <c r="A2917" s="58" t="s">
        <v>12</v>
      </c>
      <c r="B2917" s="58" t="s">
        <v>181</v>
      </c>
      <c r="C2917" s="58">
        <v>0</v>
      </c>
      <c r="D2917" s="58">
        <v>0</v>
      </c>
      <c r="E2917" s="58">
        <v>1</v>
      </c>
      <c r="F2917" s="58">
        <v>20</v>
      </c>
    </row>
    <row r="2918" spans="1:6" x14ac:dyDescent="0.25">
      <c r="A2918" s="58" t="s">
        <v>12</v>
      </c>
      <c r="B2918" s="58" t="s">
        <v>181</v>
      </c>
      <c r="C2918" s="58">
        <v>0</v>
      </c>
      <c r="D2918" s="58">
        <v>1</v>
      </c>
      <c r="E2918" s="58">
        <v>0</v>
      </c>
      <c r="F2918" s="58">
        <v>105</v>
      </c>
    </row>
    <row r="2919" spans="1:6" x14ac:dyDescent="0.25">
      <c r="A2919" s="58" t="s">
        <v>12</v>
      </c>
      <c r="B2919" s="58" t="s">
        <v>181</v>
      </c>
      <c r="C2919" s="58">
        <v>0</v>
      </c>
      <c r="D2919" s="58">
        <v>1</v>
      </c>
      <c r="E2919" s="58">
        <v>1</v>
      </c>
      <c r="F2919" s="58">
        <v>41</v>
      </c>
    </row>
    <row r="2920" spans="1:6" x14ac:dyDescent="0.25">
      <c r="A2920" s="58" t="s">
        <v>12</v>
      </c>
      <c r="B2920" s="58" t="s">
        <v>181</v>
      </c>
      <c r="C2920" s="58">
        <v>1</v>
      </c>
      <c r="D2920" s="58">
        <v>0</v>
      </c>
      <c r="E2920" s="58">
        <v>0</v>
      </c>
      <c r="F2920" s="58">
        <v>34</v>
      </c>
    </row>
    <row r="2921" spans="1:6" x14ac:dyDescent="0.25">
      <c r="A2921" s="58" t="s">
        <v>12</v>
      </c>
      <c r="B2921" s="58" t="s">
        <v>181</v>
      </c>
      <c r="C2921" s="58">
        <v>1</v>
      </c>
      <c r="D2921" s="58">
        <v>0</v>
      </c>
      <c r="E2921" s="58">
        <v>1</v>
      </c>
      <c r="F2921" s="58">
        <v>2</v>
      </c>
    </row>
    <row r="2922" spans="1:6" x14ac:dyDescent="0.25">
      <c r="A2922" s="58" t="s">
        <v>12</v>
      </c>
      <c r="B2922" s="58" t="s">
        <v>181</v>
      </c>
      <c r="C2922" s="58">
        <v>1</v>
      </c>
      <c r="D2922" s="58">
        <v>1</v>
      </c>
      <c r="E2922" s="58">
        <v>0</v>
      </c>
      <c r="F2922" s="58">
        <v>28</v>
      </c>
    </row>
    <row r="2923" spans="1:6" x14ac:dyDescent="0.25">
      <c r="A2923" s="58" t="s">
        <v>12</v>
      </c>
      <c r="B2923" s="58" t="s">
        <v>181</v>
      </c>
      <c r="C2923" s="58">
        <v>1</v>
      </c>
      <c r="D2923" s="58">
        <v>1</v>
      </c>
      <c r="E2923" s="58">
        <v>1</v>
      </c>
      <c r="F2923" s="58">
        <v>8</v>
      </c>
    </row>
    <row r="2924" spans="1:6" x14ac:dyDescent="0.25">
      <c r="A2924" s="58" t="s">
        <v>12</v>
      </c>
      <c r="B2924" s="58" t="s">
        <v>215</v>
      </c>
      <c r="C2924" s="58">
        <v>0</v>
      </c>
      <c r="D2924" s="58">
        <v>0</v>
      </c>
      <c r="E2924" s="58">
        <v>0</v>
      </c>
      <c r="F2924" s="58">
        <v>248</v>
      </c>
    </row>
    <row r="2925" spans="1:6" x14ac:dyDescent="0.25">
      <c r="A2925" s="58" t="s">
        <v>12</v>
      </c>
      <c r="B2925" s="58" t="s">
        <v>215</v>
      </c>
      <c r="C2925" s="58">
        <v>0</v>
      </c>
      <c r="D2925" s="58">
        <v>0</v>
      </c>
      <c r="E2925" s="58">
        <v>1</v>
      </c>
      <c r="F2925" s="58">
        <v>21</v>
      </c>
    </row>
    <row r="2926" spans="1:6" x14ac:dyDescent="0.25">
      <c r="A2926" s="58" t="s">
        <v>12</v>
      </c>
      <c r="B2926" s="58" t="s">
        <v>215</v>
      </c>
      <c r="C2926" s="58">
        <v>0</v>
      </c>
      <c r="D2926" s="58">
        <v>1</v>
      </c>
      <c r="E2926" s="58">
        <v>0</v>
      </c>
      <c r="F2926" s="58">
        <v>118</v>
      </c>
    </row>
    <row r="2927" spans="1:6" x14ac:dyDescent="0.25">
      <c r="A2927" s="58" t="s">
        <v>12</v>
      </c>
      <c r="B2927" s="58" t="s">
        <v>215</v>
      </c>
      <c r="C2927" s="58">
        <v>0</v>
      </c>
      <c r="D2927" s="58">
        <v>1</v>
      </c>
      <c r="E2927" s="58">
        <v>1</v>
      </c>
      <c r="F2927" s="58">
        <v>40</v>
      </c>
    </row>
    <row r="2928" spans="1:6" x14ac:dyDescent="0.25">
      <c r="A2928" s="58" t="s">
        <v>12</v>
      </c>
      <c r="B2928" s="58" t="s">
        <v>215</v>
      </c>
      <c r="C2928" s="58">
        <v>1</v>
      </c>
      <c r="D2928" s="58">
        <v>0</v>
      </c>
      <c r="E2928" s="58">
        <v>0</v>
      </c>
      <c r="F2928" s="58">
        <v>27</v>
      </c>
    </row>
    <row r="2929" spans="1:6" x14ac:dyDescent="0.25">
      <c r="A2929" s="58" t="s">
        <v>12</v>
      </c>
      <c r="B2929" s="58" t="s">
        <v>215</v>
      </c>
      <c r="C2929" s="58">
        <v>1</v>
      </c>
      <c r="D2929" s="58">
        <v>0</v>
      </c>
      <c r="E2929" s="58">
        <v>1</v>
      </c>
      <c r="F2929" s="58">
        <v>1</v>
      </c>
    </row>
    <row r="2930" spans="1:6" x14ac:dyDescent="0.25">
      <c r="A2930" s="58" t="s">
        <v>12</v>
      </c>
      <c r="B2930" s="58" t="s">
        <v>215</v>
      </c>
      <c r="C2930" s="58">
        <v>1</v>
      </c>
      <c r="D2930" s="58">
        <v>1</v>
      </c>
      <c r="E2930" s="58">
        <v>0</v>
      </c>
      <c r="F2930" s="58">
        <v>23</v>
      </c>
    </row>
    <row r="2931" spans="1:6" x14ac:dyDescent="0.25">
      <c r="A2931" s="58" t="s">
        <v>12</v>
      </c>
      <c r="B2931" s="58" t="s">
        <v>215</v>
      </c>
      <c r="C2931" s="58">
        <v>1</v>
      </c>
      <c r="D2931" s="58">
        <v>1</v>
      </c>
      <c r="E2931" s="58">
        <v>1</v>
      </c>
      <c r="F2931" s="58">
        <v>1</v>
      </c>
    </row>
    <row r="2932" spans="1:6" x14ac:dyDescent="0.25">
      <c r="A2932" s="58" t="s">
        <v>12</v>
      </c>
      <c r="B2932" s="58" t="s">
        <v>221</v>
      </c>
      <c r="C2932" s="58">
        <v>0</v>
      </c>
      <c r="D2932" s="58">
        <v>0</v>
      </c>
      <c r="E2932" s="58">
        <v>0</v>
      </c>
      <c r="F2932" s="58">
        <v>403</v>
      </c>
    </row>
    <row r="2933" spans="1:6" x14ac:dyDescent="0.25">
      <c r="A2933" s="58" t="s">
        <v>12</v>
      </c>
      <c r="B2933" s="58" t="s">
        <v>221</v>
      </c>
      <c r="C2933" s="58">
        <v>0</v>
      </c>
      <c r="D2933" s="58">
        <v>0</v>
      </c>
      <c r="E2933" s="58">
        <v>1</v>
      </c>
      <c r="F2933" s="58">
        <v>54</v>
      </c>
    </row>
    <row r="2934" spans="1:6" x14ac:dyDescent="0.25">
      <c r="A2934" s="58" t="s">
        <v>12</v>
      </c>
      <c r="B2934" s="58" t="s">
        <v>221</v>
      </c>
      <c r="C2934" s="58">
        <v>0</v>
      </c>
      <c r="D2934" s="58">
        <v>1</v>
      </c>
      <c r="E2934" s="58">
        <v>0</v>
      </c>
      <c r="F2934" s="58">
        <v>131</v>
      </c>
    </row>
    <row r="2935" spans="1:6" x14ac:dyDescent="0.25">
      <c r="A2935" s="58" t="s">
        <v>12</v>
      </c>
      <c r="B2935" s="58" t="s">
        <v>221</v>
      </c>
      <c r="C2935" s="58">
        <v>0</v>
      </c>
      <c r="D2935" s="58">
        <v>1</v>
      </c>
      <c r="E2935" s="58">
        <v>1</v>
      </c>
      <c r="F2935" s="58">
        <v>72</v>
      </c>
    </row>
    <row r="2936" spans="1:6" x14ac:dyDescent="0.25">
      <c r="A2936" s="58" t="s">
        <v>12</v>
      </c>
      <c r="B2936" s="58" t="s">
        <v>221</v>
      </c>
      <c r="C2936" s="58">
        <v>1</v>
      </c>
      <c r="D2936" s="58">
        <v>0</v>
      </c>
      <c r="E2936" s="58">
        <v>0</v>
      </c>
      <c r="F2936" s="58">
        <v>30</v>
      </c>
    </row>
    <row r="2937" spans="1:6" x14ac:dyDescent="0.25">
      <c r="A2937" s="58" t="s">
        <v>12</v>
      </c>
      <c r="B2937" s="58" t="s">
        <v>221</v>
      </c>
      <c r="C2937" s="58">
        <v>1</v>
      </c>
      <c r="D2937" s="58">
        <v>0</v>
      </c>
      <c r="E2937" s="58">
        <v>1</v>
      </c>
      <c r="F2937" s="58">
        <v>2</v>
      </c>
    </row>
    <row r="2938" spans="1:6" x14ac:dyDescent="0.25">
      <c r="A2938" s="58" t="s">
        <v>12</v>
      </c>
      <c r="B2938" s="58" t="s">
        <v>221</v>
      </c>
      <c r="C2938" s="58">
        <v>1</v>
      </c>
      <c r="D2938" s="58">
        <v>1</v>
      </c>
      <c r="E2938" s="58">
        <v>0</v>
      </c>
      <c r="F2938" s="58">
        <v>40</v>
      </c>
    </row>
    <row r="2939" spans="1:6" x14ac:dyDescent="0.25">
      <c r="A2939" s="58" t="s">
        <v>12</v>
      </c>
      <c r="B2939" s="58" t="s">
        <v>221</v>
      </c>
      <c r="C2939" s="58">
        <v>1</v>
      </c>
      <c r="D2939" s="58">
        <v>1</v>
      </c>
      <c r="E2939" s="58">
        <v>1</v>
      </c>
      <c r="F2939" s="58">
        <v>6</v>
      </c>
    </row>
    <row r="2940" spans="1:6" x14ac:dyDescent="0.25">
      <c r="A2940" s="58" t="s">
        <v>12</v>
      </c>
      <c r="B2940" s="58" t="s">
        <v>183</v>
      </c>
      <c r="C2940" s="58">
        <v>0</v>
      </c>
      <c r="D2940" s="58">
        <v>0</v>
      </c>
      <c r="E2940" s="58">
        <v>0</v>
      </c>
      <c r="F2940" s="58">
        <v>193</v>
      </c>
    </row>
    <row r="2941" spans="1:6" x14ac:dyDescent="0.25">
      <c r="A2941" s="58" t="s">
        <v>12</v>
      </c>
      <c r="B2941" s="58" t="s">
        <v>183</v>
      </c>
      <c r="C2941" s="58">
        <v>0</v>
      </c>
      <c r="D2941" s="58">
        <v>0</v>
      </c>
      <c r="E2941" s="58">
        <v>1</v>
      </c>
      <c r="F2941" s="58">
        <v>46</v>
      </c>
    </row>
    <row r="2942" spans="1:6" x14ac:dyDescent="0.25">
      <c r="A2942" s="58" t="s">
        <v>12</v>
      </c>
      <c r="B2942" s="58" t="s">
        <v>183</v>
      </c>
      <c r="C2942" s="58">
        <v>0</v>
      </c>
      <c r="D2942" s="58">
        <v>1</v>
      </c>
      <c r="E2942" s="58">
        <v>0</v>
      </c>
      <c r="F2942" s="58">
        <v>98</v>
      </c>
    </row>
    <row r="2943" spans="1:6" x14ac:dyDescent="0.25">
      <c r="A2943" s="58" t="s">
        <v>12</v>
      </c>
      <c r="B2943" s="58" t="s">
        <v>183</v>
      </c>
      <c r="C2943" s="58">
        <v>0</v>
      </c>
      <c r="D2943" s="58">
        <v>1</v>
      </c>
      <c r="E2943" s="58">
        <v>1</v>
      </c>
      <c r="F2943" s="58">
        <v>59</v>
      </c>
    </row>
    <row r="2944" spans="1:6" x14ac:dyDescent="0.25">
      <c r="A2944" s="58" t="s">
        <v>12</v>
      </c>
      <c r="B2944" s="58" t="s">
        <v>183</v>
      </c>
      <c r="C2944" s="58">
        <v>1</v>
      </c>
      <c r="D2944" s="58">
        <v>0</v>
      </c>
      <c r="E2944" s="58">
        <v>0</v>
      </c>
      <c r="F2944" s="58">
        <v>88</v>
      </c>
    </row>
    <row r="2945" spans="1:6" x14ac:dyDescent="0.25">
      <c r="A2945" s="58" t="s">
        <v>12</v>
      </c>
      <c r="B2945" s="58" t="s">
        <v>183</v>
      </c>
      <c r="C2945" s="58">
        <v>1</v>
      </c>
      <c r="D2945" s="58">
        <v>0</v>
      </c>
      <c r="E2945" s="58">
        <v>1</v>
      </c>
      <c r="F2945" s="58">
        <v>1</v>
      </c>
    </row>
    <row r="2946" spans="1:6" x14ac:dyDescent="0.25">
      <c r="A2946" s="58" t="s">
        <v>12</v>
      </c>
      <c r="B2946" s="58" t="s">
        <v>183</v>
      </c>
      <c r="C2946" s="58">
        <v>1</v>
      </c>
      <c r="D2946" s="58">
        <v>1</v>
      </c>
      <c r="E2946" s="58">
        <v>0</v>
      </c>
      <c r="F2946" s="58">
        <v>24</v>
      </c>
    </row>
    <row r="2947" spans="1:6" x14ac:dyDescent="0.25">
      <c r="A2947" s="58" t="s">
        <v>12</v>
      </c>
      <c r="B2947" s="58" t="s">
        <v>183</v>
      </c>
      <c r="C2947" s="58">
        <v>1</v>
      </c>
      <c r="D2947" s="58">
        <v>1</v>
      </c>
      <c r="E2947" s="58">
        <v>1</v>
      </c>
      <c r="F2947" s="58">
        <v>9</v>
      </c>
    </row>
    <row r="2948" spans="1:6" x14ac:dyDescent="0.25">
      <c r="A2948" s="58" t="s">
        <v>12</v>
      </c>
      <c r="B2948" s="58" t="s">
        <v>179</v>
      </c>
      <c r="C2948" s="58">
        <v>0</v>
      </c>
      <c r="D2948" s="58">
        <v>0</v>
      </c>
      <c r="E2948" s="58">
        <v>0</v>
      </c>
      <c r="F2948" s="58">
        <v>293</v>
      </c>
    </row>
    <row r="2949" spans="1:6" x14ac:dyDescent="0.25">
      <c r="A2949" s="58" t="s">
        <v>12</v>
      </c>
      <c r="B2949" s="58" t="s">
        <v>179</v>
      </c>
      <c r="C2949" s="58">
        <v>0</v>
      </c>
      <c r="D2949" s="58">
        <v>0</v>
      </c>
      <c r="E2949" s="58">
        <v>1</v>
      </c>
      <c r="F2949" s="58">
        <v>67</v>
      </c>
    </row>
    <row r="2950" spans="1:6" x14ac:dyDescent="0.25">
      <c r="A2950" s="58" t="s">
        <v>12</v>
      </c>
      <c r="B2950" s="58" t="s">
        <v>179</v>
      </c>
      <c r="C2950" s="58">
        <v>0</v>
      </c>
      <c r="D2950" s="58">
        <v>1</v>
      </c>
      <c r="E2950" s="58">
        <v>0</v>
      </c>
      <c r="F2950" s="58">
        <v>116</v>
      </c>
    </row>
    <row r="2951" spans="1:6" x14ac:dyDescent="0.25">
      <c r="A2951" s="58" t="s">
        <v>12</v>
      </c>
      <c r="B2951" s="58" t="s">
        <v>179</v>
      </c>
      <c r="C2951" s="58">
        <v>0</v>
      </c>
      <c r="D2951" s="58">
        <v>1</v>
      </c>
      <c r="E2951" s="58">
        <v>1</v>
      </c>
      <c r="F2951" s="58">
        <v>96</v>
      </c>
    </row>
    <row r="2952" spans="1:6" x14ac:dyDescent="0.25">
      <c r="A2952" s="58" t="s">
        <v>12</v>
      </c>
      <c r="B2952" s="58" t="s">
        <v>179</v>
      </c>
      <c r="C2952" s="58">
        <v>1</v>
      </c>
      <c r="D2952" s="58">
        <v>0</v>
      </c>
      <c r="E2952" s="58">
        <v>0</v>
      </c>
      <c r="F2952" s="58">
        <v>25</v>
      </c>
    </row>
    <row r="2953" spans="1:6" x14ac:dyDescent="0.25">
      <c r="A2953" s="58" t="s">
        <v>12</v>
      </c>
      <c r="B2953" s="58" t="s">
        <v>179</v>
      </c>
      <c r="C2953" s="58">
        <v>1</v>
      </c>
      <c r="D2953" s="58">
        <v>1</v>
      </c>
      <c r="E2953" s="58">
        <v>0</v>
      </c>
      <c r="F2953" s="58">
        <v>15</v>
      </c>
    </row>
    <row r="2954" spans="1:6" x14ac:dyDescent="0.25">
      <c r="A2954" s="58" t="s">
        <v>12</v>
      </c>
      <c r="B2954" s="58" t="s">
        <v>179</v>
      </c>
      <c r="C2954" s="58">
        <v>1</v>
      </c>
      <c r="D2954" s="58">
        <v>1</v>
      </c>
      <c r="E2954" s="58">
        <v>1</v>
      </c>
      <c r="F2954" s="58">
        <v>2</v>
      </c>
    </row>
    <row r="2955" spans="1:6" x14ac:dyDescent="0.25">
      <c r="A2955" s="58" t="s">
        <v>12</v>
      </c>
      <c r="B2955" s="58" t="s">
        <v>220</v>
      </c>
      <c r="C2955" s="58">
        <v>0</v>
      </c>
      <c r="D2955" s="58">
        <v>0</v>
      </c>
      <c r="E2955" s="58">
        <v>0</v>
      </c>
      <c r="F2955" s="58">
        <v>380</v>
      </c>
    </row>
    <row r="2956" spans="1:6" x14ac:dyDescent="0.25">
      <c r="A2956" s="58" t="s">
        <v>12</v>
      </c>
      <c r="B2956" s="58" t="s">
        <v>220</v>
      </c>
      <c r="C2956" s="58">
        <v>0</v>
      </c>
      <c r="D2956" s="58">
        <v>0</v>
      </c>
      <c r="E2956" s="58">
        <v>1</v>
      </c>
      <c r="F2956" s="58">
        <v>45</v>
      </c>
    </row>
    <row r="2957" spans="1:6" x14ac:dyDescent="0.25">
      <c r="A2957" s="58" t="s">
        <v>12</v>
      </c>
      <c r="B2957" s="58" t="s">
        <v>220</v>
      </c>
      <c r="C2957" s="58">
        <v>0</v>
      </c>
      <c r="D2957" s="58">
        <v>1</v>
      </c>
      <c r="E2957" s="58">
        <v>0</v>
      </c>
      <c r="F2957" s="58">
        <v>127</v>
      </c>
    </row>
    <row r="2958" spans="1:6" x14ac:dyDescent="0.25">
      <c r="A2958" s="58" t="s">
        <v>12</v>
      </c>
      <c r="B2958" s="58" t="s">
        <v>220</v>
      </c>
      <c r="C2958" s="58">
        <v>0</v>
      </c>
      <c r="D2958" s="58">
        <v>1</v>
      </c>
      <c r="E2958" s="58">
        <v>1</v>
      </c>
      <c r="F2958" s="58">
        <v>81</v>
      </c>
    </row>
    <row r="2959" spans="1:6" x14ac:dyDescent="0.25">
      <c r="A2959" s="58" t="s">
        <v>12</v>
      </c>
      <c r="B2959" s="58" t="s">
        <v>220</v>
      </c>
      <c r="C2959" s="58">
        <v>1</v>
      </c>
      <c r="D2959" s="58">
        <v>0</v>
      </c>
      <c r="E2959" s="58">
        <v>0</v>
      </c>
      <c r="F2959" s="58">
        <v>50</v>
      </c>
    </row>
    <row r="2960" spans="1:6" x14ac:dyDescent="0.25">
      <c r="A2960" s="58" t="s">
        <v>12</v>
      </c>
      <c r="B2960" s="58" t="s">
        <v>220</v>
      </c>
      <c r="C2960" s="58">
        <v>1</v>
      </c>
      <c r="D2960" s="58">
        <v>1</v>
      </c>
      <c r="E2960" s="58">
        <v>0</v>
      </c>
      <c r="F2960" s="58">
        <v>35</v>
      </c>
    </row>
    <row r="2961" spans="1:6" x14ac:dyDescent="0.25">
      <c r="A2961" s="58" t="s">
        <v>12</v>
      </c>
      <c r="B2961" s="58" t="s">
        <v>220</v>
      </c>
      <c r="C2961" s="58">
        <v>1</v>
      </c>
      <c r="D2961" s="58">
        <v>1</v>
      </c>
      <c r="E2961" s="58">
        <v>1</v>
      </c>
      <c r="F2961" s="58">
        <v>4</v>
      </c>
    </row>
    <row r="2962" spans="1:6" x14ac:dyDescent="0.25">
      <c r="A2962" s="58" t="s">
        <v>12</v>
      </c>
      <c r="B2962" s="58" t="s">
        <v>184</v>
      </c>
      <c r="C2962" s="58">
        <v>0</v>
      </c>
      <c r="D2962" s="58">
        <v>0</v>
      </c>
      <c r="E2962" s="58">
        <v>0</v>
      </c>
      <c r="F2962" s="58">
        <v>341</v>
      </c>
    </row>
    <row r="2963" spans="1:6" x14ac:dyDescent="0.25">
      <c r="A2963" s="58" t="s">
        <v>12</v>
      </c>
      <c r="B2963" s="58" t="s">
        <v>184</v>
      </c>
      <c r="C2963" s="58">
        <v>0</v>
      </c>
      <c r="D2963" s="58">
        <v>0</v>
      </c>
      <c r="E2963" s="58">
        <v>1</v>
      </c>
      <c r="F2963" s="58">
        <v>89</v>
      </c>
    </row>
    <row r="2964" spans="1:6" x14ac:dyDescent="0.25">
      <c r="A2964" s="58" t="s">
        <v>12</v>
      </c>
      <c r="B2964" s="58" t="s">
        <v>184</v>
      </c>
      <c r="C2964" s="58">
        <v>0</v>
      </c>
      <c r="D2964" s="58">
        <v>1</v>
      </c>
      <c r="E2964" s="58">
        <v>0</v>
      </c>
      <c r="F2964" s="58">
        <v>125</v>
      </c>
    </row>
    <row r="2965" spans="1:6" x14ac:dyDescent="0.25">
      <c r="A2965" s="58" t="s">
        <v>12</v>
      </c>
      <c r="B2965" s="58" t="s">
        <v>184</v>
      </c>
      <c r="C2965" s="58">
        <v>0</v>
      </c>
      <c r="D2965" s="58">
        <v>1</v>
      </c>
      <c r="E2965" s="58">
        <v>1</v>
      </c>
      <c r="F2965" s="58">
        <v>88</v>
      </c>
    </row>
    <row r="2966" spans="1:6" x14ac:dyDescent="0.25">
      <c r="A2966" s="58" t="s">
        <v>12</v>
      </c>
      <c r="B2966" s="58" t="s">
        <v>184</v>
      </c>
      <c r="C2966" s="58">
        <v>1</v>
      </c>
      <c r="D2966" s="58">
        <v>0</v>
      </c>
      <c r="E2966" s="58">
        <v>0</v>
      </c>
      <c r="F2966" s="58">
        <v>37</v>
      </c>
    </row>
    <row r="2967" spans="1:6" x14ac:dyDescent="0.25">
      <c r="A2967" s="58" t="s">
        <v>12</v>
      </c>
      <c r="B2967" s="58" t="s">
        <v>184</v>
      </c>
      <c r="C2967" s="58">
        <v>1</v>
      </c>
      <c r="D2967" s="58">
        <v>0</v>
      </c>
      <c r="E2967" s="58">
        <v>1</v>
      </c>
      <c r="F2967" s="58">
        <v>5</v>
      </c>
    </row>
    <row r="2968" spans="1:6" x14ac:dyDescent="0.25">
      <c r="A2968" s="58" t="s">
        <v>12</v>
      </c>
      <c r="B2968" s="58" t="s">
        <v>184</v>
      </c>
      <c r="C2968" s="58">
        <v>1</v>
      </c>
      <c r="D2968" s="58">
        <v>1</v>
      </c>
      <c r="E2968" s="58">
        <v>0</v>
      </c>
      <c r="F2968" s="58">
        <v>33</v>
      </c>
    </row>
    <row r="2969" spans="1:6" x14ac:dyDescent="0.25">
      <c r="A2969" s="58" t="s">
        <v>12</v>
      </c>
      <c r="B2969" s="58" t="s">
        <v>184</v>
      </c>
      <c r="C2969" s="58">
        <v>1</v>
      </c>
      <c r="D2969" s="58">
        <v>1</v>
      </c>
      <c r="E2969" s="58">
        <v>1</v>
      </c>
      <c r="F2969" s="58">
        <v>9</v>
      </c>
    </row>
    <row r="2970" spans="1:6" x14ac:dyDescent="0.25">
      <c r="A2970" s="58" t="s">
        <v>12</v>
      </c>
      <c r="B2970" s="58" t="s">
        <v>219</v>
      </c>
      <c r="C2970" s="58">
        <v>0</v>
      </c>
      <c r="D2970" s="58">
        <v>0</v>
      </c>
      <c r="E2970" s="58">
        <v>0</v>
      </c>
      <c r="F2970" s="58">
        <v>630</v>
      </c>
    </row>
    <row r="2971" spans="1:6" x14ac:dyDescent="0.25">
      <c r="A2971" s="58" t="s">
        <v>12</v>
      </c>
      <c r="B2971" s="58" t="s">
        <v>219</v>
      </c>
      <c r="C2971" s="58">
        <v>0</v>
      </c>
      <c r="D2971" s="58">
        <v>0</v>
      </c>
      <c r="E2971" s="58">
        <v>1</v>
      </c>
      <c r="F2971" s="58">
        <v>155</v>
      </c>
    </row>
    <row r="2972" spans="1:6" x14ac:dyDescent="0.25">
      <c r="A2972" s="58" t="s">
        <v>12</v>
      </c>
      <c r="B2972" s="58" t="s">
        <v>219</v>
      </c>
      <c r="C2972" s="58">
        <v>0</v>
      </c>
      <c r="D2972" s="58">
        <v>1</v>
      </c>
      <c r="E2972" s="58">
        <v>0</v>
      </c>
      <c r="F2972" s="58">
        <v>253</v>
      </c>
    </row>
    <row r="2973" spans="1:6" x14ac:dyDescent="0.25">
      <c r="A2973" s="58" t="s">
        <v>12</v>
      </c>
      <c r="B2973" s="58" t="s">
        <v>219</v>
      </c>
      <c r="C2973" s="58">
        <v>0</v>
      </c>
      <c r="D2973" s="58">
        <v>1</v>
      </c>
      <c r="E2973" s="58">
        <v>1</v>
      </c>
      <c r="F2973" s="58">
        <v>141</v>
      </c>
    </row>
    <row r="2974" spans="1:6" x14ac:dyDescent="0.25">
      <c r="A2974" s="58" t="s">
        <v>12</v>
      </c>
      <c r="B2974" s="58" t="s">
        <v>219</v>
      </c>
      <c r="C2974" s="58">
        <v>1</v>
      </c>
      <c r="D2974" s="58">
        <v>0</v>
      </c>
      <c r="E2974" s="58">
        <v>0</v>
      </c>
      <c r="F2974" s="58">
        <v>65</v>
      </c>
    </row>
    <row r="2975" spans="1:6" x14ac:dyDescent="0.25">
      <c r="A2975" s="58" t="s">
        <v>12</v>
      </c>
      <c r="B2975" s="58" t="s">
        <v>219</v>
      </c>
      <c r="C2975" s="58">
        <v>1</v>
      </c>
      <c r="D2975" s="58">
        <v>0</v>
      </c>
      <c r="E2975" s="58">
        <v>1</v>
      </c>
      <c r="F2975" s="58">
        <v>3</v>
      </c>
    </row>
    <row r="2976" spans="1:6" x14ac:dyDescent="0.25">
      <c r="A2976" s="58" t="s">
        <v>12</v>
      </c>
      <c r="B2976" s="58" t="s">
        <v>219</v>
      </c>
      <c r="C2976" s="58">
        <v>1</v>
      </c>
      <c r="D2976" s="58">
        <v>1</v>
      </c>
      <c r="E2976" s="58">
        <v>0</v>
      </c>
      <c r="F2976" s="58">
        <v>41</v>
      </c>
    </row>
    <row r="2977" spans="1:6" x14ac:dyDescent="0.25">
      <c r="A2977" s="58" t="s">
        <v>12</v>
      </c>
      <c r="B2977" s="58" t="s">
        <v>219</v>
      </c>
      <c r="C2977" s="58">
        <v>1</v>
      </c>
      <c r="D2977" s="58">
        <v>1</v>
      </c>
      <c r="E2977" s="58">
        <v>1</v>
      </c>
      <c r="F2977" s="58">
        <v>10</v>
      </c>
    </row>
    <row r="2978" spans="1:6" x14ac:dyDescent="0.25">
      <c r="A2978" s="58" t="s">
        <v>12</v>
      </c>
      <c r="B2978" s="58" t="s">
        <v>216</v>
      </c>
      <c r="C2978" s="58">
        <v>0</v>
      </c>
      <c r="D2978" s="58">
        <v>0</v>
      </c>
      <c r="E2978" s="58">
        <v>0</v>
      </c>
      <c r="F2978" s="58">
        <v>279</v>
      </c>
    </row>
    <row r="2979" spans="1:6" x14ac:dyDescent="0.25">
      <c r="A2979" s="58" t="s">
        <v>12</v>
      </c>
      <c r="B2979" s="58" t="s">
        <v>216</v>
      </c>
      <c r="C2979" s="58">
        <v>0</v>
      </c>
      <c r="D2979" s="58">
        <v>0</v>
      </c>
      <c r="E2979" s="58">
        <v>1</v>
      </c>
      <c r="F2979" s="58">
        <v>47</v>
      </c>
    </row>
    <row r="2980" spans="1:6" x14ac:dyDescent="0.25">
      <c r="A2980" s="58" t="s">
        <v>12</v>
      </c>
      <c r="B2980" s="58" t="s">
        <v>216</v>
      </c>
      <c r="C2980" s="58">
        <v>0</v>
      </c>
      <c r="D2980" s="58">
        <v>1</v>
      </c>
      <c r="E2980" s="58">
        <v>0</v>
      </c>
      <c r="F2980" s="58">
        <v>148</v>
      </c>
    </row>
    <row r="2981" spans="1:6" x14ac:dyDescent="0.25">
      <c r="A2981" s="58" t="s">
        <v>12</v>
      </c>
      <c r="B2981" s="58" t="s">
        <v>216</v>
      </c>
      <c r="C2981" s="58">
        <v>0</v>
      </c>
      <c r="D2981" s="58">
        <v>1</v>
      </c>
      <c r="E2981" s="58">
        <v>1</v>
      </c>
      <c r="F2981" s="58">
        <v>78</v>
      </c>
    </row>
    <row r="2982" spans="1:6" x14ac:dyDescent="0.25">
      <c r="A2982" s="58" t="s">
        <v>12</v>
      </c>
      <c r="B2982" s="58" t="s">
        <v>216</v>
      </c>
      <c r="C2982" s="58">
        <v>1</v>
      </c>
      <c r="D2982" s="58">
        <v>0</v>
      </c>
      <c r="E2982" s="58">
        <v>0</v>
      </c>
      <c r="F2982" s="58">
        <v>9</v>
      </c>
    </row>
    <row r="2983" spans="1:6" x14ac:dyDescent="0.25">
      <c r="A2983" s="58" t="s">
        <v>12</v>
      </c>
      <c r="B2983" s="58" t="s">
        <v>216</v>
      </c>
      <c r="C2983" s="58">
        <v>1</v>
      </c>
      <c r="D2983" s="58">
        <v>1</v>
      </c>
      <c r="E2983" s="58">
        <v>0</v>
      </c>
      <c r="F2983" s="58">
        <v>8</v>
      </c>
    </row>
    <row r="2984" spans="1:6" x14ac:dyDescent="0.25">
      <c r="A2984" s="58" t="s">
        <v>12</v>
      </c>
      <c r="B2984" s="58" t="s">
        <v>216</v>
      </c>
      <c r="C2984" s="58">
        <v>1</v>
      </c>
      <c r="D2984" s="58">
        <v>1</v>
      </c>
      <c r="E2984" s="58">
        <v>1</v>
      </c>
      <c r="F2984" s="58">
        <v>1</v>
      </c>
    </row>
    <row r="2985" spans="1:6" x14ac:dyDescent="0.25">
      <c r="A2985" s="58" t="s">
        <v>12</v>
      </c>
      <c r="B2985" s="58" t="s">
        <v>207</v>
      </c>
      <c r="C2985" s="58">
        <v>0</v>
      </c>
      <c r="D2985" s="58">
        <v>0</v>
      </c>
      <c r="E2985" s="58">
        <v>0</v>
      </c>
      <c r="F2985" s="58">
        <v>452</v>
      </c>
    </row>
    <row r="2986" spans="1:6" x14ac:dyDescent="0.25">
      <c r="A2986" s="58" t="s">
        <v>12</v>
      </c>
      <c r="B2986" s="58" t="s">
        <v>207</v>
      </c>
      <c r="C2986" s="58">
        <v>0</v>
      </c>
      <c r="D2986" s="58">
        <v>0</v>
      </c>
      <c r="E2986" s="58">
        <v>1</v>
      </c>
      <c r="F2986" s="58">
        <v>96</v>
      </c>
    </row>
    <row r="2987" spans="1:6" x14ac:dyDescent="0.25">
      <c r="A2987" s="58" t="s">
        <v>12</v>
      </c>
      <c r="B2987" s="58" t="s">
        <v>207</v>
      </c>
      <c r="C2987" s="58">
        <v>0</v>
      </c>
      <c r="D2987" s="58">
        <v>1</v>
      </c>
      <c r="E2987" s="58">
        <v>0</v>
      </c>
      <c r="F2987" s="58">
        <v>174</v>
      </c>
    </row>
    <row r="2988" spans="1:6" x14ac:dyDescent="0.25">
      <c r="A2988" s="58" t="s">
        <v>12</v>
      </c>
      <c r="B2988" s="58" t="s">
        <v>207</v>
      </c>
      <c r="C2988" s="58">
        <v>0</v>
      </c>
      <c r="D2988" s="58">
        <v>1</v>
      </c>
      <c r="E2988" s="58">
        <v>1</v>
      </c>
      <c r="F2988" s="58">
        <v>85</v>
      </c>
    </row>
    <row r="2989" spans="1:6" x14ac:dyDescent="0.25">
      <c r="A2989" s="58" t="s">
        <v>12</v>
      </c>
      <c r="B2989" s="58" t="s">
        <v>207</v>
      </c>
      <c r="C2989" s="58">
        <v>1</v>
      </c>
      <c r="D2989" s="58">
        <v>0</v>
      </c>
      <c r="E2989" s="58">
        <v>0</v>
      </c>
      <c r="F2989" s="58">
        <v>25</v>
      </c>
    </row>
    <row r="2990" spans="1:6" x14ac:dyDescent="0.25">
      <c r="A2990" s="58" t="s">
        <v>12</v>
      </c>
      <c r="B2990" s="58" t="s">
        <v>207</v>
      </c>
      <c r="C2990" s="58">
        <v>1</v>
      </c>
      <c r="D2990" s="58">
        <v>0</v>
      </c>
      <c r="E2990" s="58">
        <v>1</v>
      </c>
      <c r="F2990" s="58">
        <v>4</v>
      </c>
    </row>
    <row r="2991" spans="1:6" x14ac:dyDescent="0.25">
      <c r="A2991" s="58" t="s">
        <v>12</v>
      </c>
      <c r="B2991" s="58" t="s">
        <v>207</v>
      </c>
      <c r="C2991" s="58">
        <v>1</v>
      </c>
      <c r="D2991" s="58">
        <v>1</v>
      </c>
      <c r="E2991" s="58">
        <v>0</v>
      </c>
      <c r="F2991" s="58">
        <v>10</v>
      </c>
    </row>
    <row r="2992" spans="1:6" x14ac:dyDescent="0.25">
      <c r="A2992" s="58" t="s">
        <v>12</v>
      </c>
      <c r="B2992" s="58" t="s">
        <v>207</v>
      </c>
      <c r="C2992" s="58">
        <v>1</v>
      </c>
      <c r="D2992" s="58">
        <v>1</v>
      </c>
      <c r="E2992" s="58">
        <v>1</v>
      </c>
      <c r="F2992" s="58">
        <v>13</v>
      </c>
    </row>
    <row r="2993" spans="1:6" x14ac:dyDescent="0.25">
      <c r="A2993" s="58" t="s">
        <v>12</v>
      </c>
      <c r="B2993" s="58" t="s">
        <v>303</v>
      </c>
      <c r="C2993" s="58">
        <v>0</v>
      </c>
      <c r="D2993" s="58">
        <v>0</v>
      </c>
      <c r="E2993" s="58">
        <v>0</v>
      </c>
      <c r="F2993" s="58">
        <v>335</v>
      </c>
    </row>
    <row r="2994" spans="1:6" x14ac:dyDescent="0.25">
      <c r="A2994" s="58" t="s">
        <v>12</v>
      </c>
      <c r="B2994" s="58" t="s">
        <v>303</v>
      </c>
      <c r="C2994" s="58">
        <v>0</v>
      </c>
      <c r="D2994" s="58">
        <v>0</v>
      </c>
      <c r="E2994" s="58">
        <v>1</v>
      </c>
      <c r="F2994" s="58">
        <v>69</v>
      </c>
    </row>
    <row r="2995" spans="1:6" x14ac:dyDescent="0.25">
      <c r="A2995" s="58" t="s">
        <v>12</v>
      </c>
      <c r="B2995" s="58" t="s">
        <v>303</v>
      </c>
      <c r="C2995" s="58">
        <v>0</v>
      </c>
      <c r="D2995" s="58">
        <v>1</v>
      </c>
      <c r="E2995" s="58">
        <v>0</v>
      </c>
      <c r="F2995" s="58">
        <v>177</v>
      </c>
    </row>
    <row r="2996" spans="1:6" x14ac:dyDescent="0.25">
      <c r="A2996" s="58" t="s">
        <v>12</v>
      </c>
      <c r="B2996" s="58" t="s">
        <v>303</v>
      </c>
      <c r="C2996" s="58">
        <v>0</v>
      </c>
      <c r="D2996" s="58">
        <v>1</v>
      </c>
      <c r="E2996" s="58">
        <v>1</v>
      </c>
      <c r="F2996" s="58">
        <v>101</v>
      </c>
    </row>
    <row r="2997" spans="1:6" x14ac:dyDescent="0.25">
      <c r="A2997" s="58" t="s">
        <v>12</v>
      </c>
      <c r="B2997" s="58" t="s">
        <v>303</v>
      </c>
      <c r="C2997" s="58">
        <v>1</v>
      </c>
      <c r="D2997" s="58">
        <v>0</v>
      </c>
      <c r="E2997" s="58">
        <v>0</v>
      </c>
      <c r="F2997" s="58">
        <v>43</v>
      </c>
    </row>
    <row r="2998" spans="1:6" x14ac:dyDescent="0.25">
      <c r="A2998" s="58" t="s">
        <v>12</v>
      </c>
      <c r="B2998" s="58" t="s">
        <v>303</v>
      </c>
      <c r="C2998" s="58">
        <v>1</v>
      </c>
      <c r="D2998" s="58">
        <v>0</v>
      </c>
      <c r="E2998" s="58">
        <v>1</v>
      </c>
      <c r="F2998" s="58">
        <v>2</v>
      </c>
    </row>
    <row r="2999" spans="1:6" x14ac:dyDescent="0.25">
      <c r="A2999" s="58" t="s">
        <v>12</v>
      </c>
      <c r="B2999" s="58" t="s">
        <v>303</v>
      </c>
      <c r="C2999" s="58">
        <v>1</v>
      </c>
      <c r="D2999" s="58">
        <v>1</v>
      </c>
      <c r="E2999" s="58">
        <v>0</v>
      </c>
      <c r="F2999" s="58">
        <v>36</v>
      </c>
    </row>
    <row r="3000" spans="1:6" x14ac:dyDescent="0.25">
      <c r="A3000" s="58" t="s">
        <v>12</v>
      </c>
      <c r="B3000" s="58" t="s">
        <v>303</v>
      </c>
      <c r="C3000" s="58">
        <v>1</v>
      </c>
      <c r="D3000" s="58">
        <v>1</v>
      </c>
      <c r="E3000" s="58">
        <v>1</v>
      </c>
      <c r="F3000" s="58">
        <v>10</v>
      </c>
    </row>
    <row r="3001" spans="1:6" x14ac:dyDescent="0.25">
      <c r="A3001" s="58" t="s">
        <v>12</v>
      </c>
      <c r="B3001" s="58" t="s">
        <v>304</v>
      </c>
      <c r="C3001" s="58">
        <v>0</v>
      </c>
      <c r="D3001" s="58">
        <v>0</v>
      </c>
      <c r="E3001" s="58">
        <v>0</v>
      </c>
      <c r="F3001" s="58">
        <v>372</v>
      </c>
    </row>
    <row r="3002" spans="1:6" x14ac:dyDescent="0.25">
      <c r="A3002" s="58" t="s">
        <v>12</v>
      </c>
      <c r="B3002" s="58" t="s">
        <v>304</v>
      </c>
      <c r="C3002" s="58">
        <v>0</v>
      </c>
      <c r="D3002" s="58">
        <v>0</v>
      </c>
      <c r="E3002" s="58">
        <v>1</v>
      </c>
      <c r="F3002" s="58">
        <v>53</v>
      </c>
    </row>
    <row r="3003" spans="1:6" x14ac:dyDescent="0.25">
      <c r="A3003" s="58" t="s">
        <v>12</v>
      </c>
      <c r="B3003" s="58" t="s">
        <v>304</v>
      </c>
      <c r="C3003" s="58">
        <v>0</v>
      </c>
      <c r="D3003" s="58">
        <v>1</v>
      </c>
      <c r="E3003" s="58">
        <v>0</v>
      </c>
      <c r="F3003" s="58">
        <v>163</v>
      </c>
    </row>
    <row r="3004" spans="1:6" x14ac:dyDescent="0.25">
      <c r="A3004" s="58" t="s">
        <v>12</v>
      </c>
      <c r="B3004" s="58" t="s">
        <v>304</v>
      </c>
      <c r="C3004" s="58">
        <v>0</v>
      </c>
      <c r="D3004" s="58">
        <v>1</v>
      </c>
      <c r="E3004" s="58">
        <v>1</v>
      </c>
      <c r="F3004" s="58">
        <v>106</v>
      </c>
    </row>
    <row r="3005" spans="1:6" x14ac:dyDescent="0.25">
      <c r="A3005" s="58" t="s">
        <v>12</v>
      </c>
      <c r="B3005" s="58" t="s">
        <v>304</v>
      </c>
      <c r="C3005" s="58">
        <v>1</v>
      </c>
      <c r="D3005" s="58">
        <v>0</v>
      </c>
      <c r="E3005" s="58">
        <v>0</v>
      </c>
      <c r="F3005" s="58">
        <v>47</v>
      </c>
    </row>
    <row r="3006" spans="1:6" x14ac:dyDescent="0.25">
      <c r="A3006" s="58" t="s">
        <v>12</v>
      </c>
      <c r="B3006" s="58" t="s">
        <v>304</v>
      </c>
      <c r="C3006" s="58">
        <v>1</v>
      </c>
      <c r="D3006" s="58">
        <v>0</v>
      </c>
      <c r="E3006" s="58">
        <v>1</v>
      </c>
      <c r="F3006" s="58">
        <v>1</v>
      </c>
    </row>
    <row r="3007" spans="1:6" x14ac:dyDescent="0.25">
      <c r="A3007" s="58" t="s">
        <v>12</v>
      </c>
      <c r="B3007" s="58" t="s">
        <v>304</v>
      </c>
      <c r="C3007" s="58">
        <v>1</v>
      </c>
      <c r="D3007" s="58">
        <v>1</v>
      </c>
      <c r="E3007" s="58">
        <v>0</v>
      </c>
      <c r="F3007" s="58">
        <v>61</v>
      </c>
    </row>
    <row r="3008" spans="1:6" x14ac:dyDescent="0.25">
      <c r="A3008" s="58" t="s">
        <v>12</v>
      </c>
      <c r="B3008" s="58" t="s">
        <v>304</v>
      </c>
      <c r="C3008" s="58">
        <v>1</v>
      </c>
      <c r="D3008" s="58">
        <v>1</v>
      </c>
      <c r="E3008" s="58">
        <v>1</v>
      </c>
      <c r="F3008" s="58">
        <v>9</v>
      </c>
    </row>
    <row r="3009" spans="1:6" x14ac:dyDescent="0.25">
      <c r="A3009" s="58" t="s">
        <v>9</v>
      </c>
      <c r="B3009" s="58" t="s">
        <v>300</v>
      </c>
      <c r="C3009" s="58">
        <v>0</v>
      </c>
      <c r="D3009" s="58">
        <v>0</v>
      </c>
      <c r="E3009" s="58">
        <v>0</v>
      </c>
      <c r="F3009" s="58">
        <v>86</v>
      </c>
    </row>
    <row r="3010" spans="1:6" x14ac:dyDescent="0.25">
      <c r="A3010" s="58" t="s">
        <v>9</v>
      </c>
      <c r="B3010" s="58" t="s">
        <v>300</v>
      </c>
      <c r="C3010" s="58">
        <v>0</v>
      </c>
      <c r="D3010" s="58">
        <v>0</v>
      </c>
      <c r="E3010" s="58">
        <v>1</v>
      </c>
      <c r="F3010" s="58">
        <v>647</v>
      </c>
    </row>
    <row r="3011" spans="1:6" x14ac:dyDescent="0.25">
      <c r="A3011" s="58" t="s">
        <v>9</v>
      </c>
      <c r="B3011" s="58" t="s">
        <v>300</v>
      </c>
      <c r="C3011" s="58">
        <v>0</v>
      </c>
      <c r="D3011" s="58">
        <v>1</v>
      </c>
      <c r="E3011" s="58">
        <v>0</v>
      </c>
      <c r="F3011" s="58">
        <v>31</v>
      </c>
    </row>
    <row r="3012" spans="1:6" x14ac:dyDescent="0.25">
      <c r="A3012" s="58" t="s">
        <v>9</v>
      </c>
      <c r="B3012" s="58" t="s">
        <v>300</v>
      </c>
      <c r="C3012" s="58">
        <v>0</v>
      </c>
      <c r="D3012" s="58">
        <v>1</v>
      </c>
      <c r="E3012" s="58">
        <v>1</v>
      </c>
      <c r="F3012" s="58">
        <v>47</v>
      </c>
    </row>
    <row r="3013" spans="1:6" x14ac:dyDescent="0.25">
      <c r="A3013" s="58" t="s">
        <v>9</v>
      </c>
      <c r="B3013" s="58" t="s">
        <v>300</v>
      </c>
      <c r="C3013" s="58">
        <v>1</v>
      </c>
      <c r="D3013" s="58">
        <v>0</v>
      </c>
      <c r="E3013" s="58">
        <v>0</v>
      </c>
      <c r="F3013" s="58">
        <v>41</v>
      </c>
    </row>
    <row r="3014" spans="1:6" x14ac:dyDescent="0.25">
      <c r="A3014" s="58" t="s">
        <v>9</v>
      </c>
      <c r="B3014" s="58" t="s">
        <v>300</v>
      </c>
      <c r="C3014" s="58">
        <v>1</v>
      </c>
      <c r="D3014" s="58">
        <v>0</v>
      </c>
      <c r="E3014" s="58">
        <v>1</v>
      </c>
      <c r="F3014" s="58">
        <v>44</v>
      </c>
    </row>
    <row r="3015" spans="1:6" x14ac:dyDescent="0.25">
      <c r="A3015" s="58" t="s">
        <v>9</v>
      </c>
      <c r="B3015" s="58" t="s">
        <v>300</v>
      </c>
      <c r="C3015" s="58">
        <v>1</v>
      </c>
      <c r="D3015" s="58">
        <v>1</v>
      </c>
      <c r="E3015" s="58">
        <v>0</v>
      </c>
      <c r="F3015" s="58">
        <v>7</v>
      </c>
    </row>
    <row r="3016" spans="1:6" x14ac:dyDescent="0.25">
      <c r="A3016" s="58" t="s">
        <v>9</v>
      </c>
      <c r="B3016" s="58" t="s">
        <v>300</v>
      </c>
      <c r="C3016" s="58">
        <v>1</v>
      </c>
      <c r="D3016" s="58">
        <v>1</v>
      </c>
      <c r="E3016" s="58">
        <v>1</v>
      </c>
      <c r="F3016" s="58">
        <v>43</v>
      </c>
    </row>
    <row r="3017" spans="1:6" x14ac:dyDescent="0.25">
      <c r="A3017" s="58" t="s">
        <v>9</v>
      </c>
      <c r="B3017" s="58" t="s">
        <v>214</v>
      </c>
      <c r="C3017" s="58">
        <v>0</v>
      </c>
      <c r="D3017" s="58">
        <v>0</v>
      </c>
      <c r="E3017" s="58">
        <v>0</v>
      </c>
      <c r="F3017" s="58">
        <v>40</v>
      </c>
    </row>
    <row r="3018" spans="1:6" x14ac:dyDescent="0.25">
      <c r="A3018" s="58" t="s">
        <v>9</v>
      </c>
      <c r="B3018" s="58" t="s">
        <v>214</v>
      </c>
      <c r="C3018" s="58">
        <v>0</v>
      </c>
      <c r="D3018" s="58">
        <v>0</v>
      </c>
      <c r="E3018" s="58">
        <v>1</v>
      </c>
      <c r="F3018" s="58">
        <v>346</v>
      </c>
    </row>
    <row r="3019" spans="1:6" x14ac:dyDescent="0.25">
      <c r="A3019" s="58" t="s">
        <v>9</v>
      </c>
      <c r="B3019" s="58" t="s">
        <v>214</v>
      </c>
      <c r="C3019" s="58">
        <v>0</v>
      </c>
      <c r="D3019" s="58">
        <v>1</v>
      </c>
      <c r="E3019" s="58">
        <v>0</v>
      </c>
      <c r="F3019" s="58">
        <v>6</v>
      </c>
    </row>
    <row r="3020" spans="1:6" x14ac:dyDescent="0.25">
      <c r="A3020" s="58" t="s">
        <v>9</v>
      </c>
      <c r="B3020" s="58" t="s">
        <v>214</v>
      </c>
      <c r="C3020" s="58">
        <v>0</v>
      </c>
      <c r="D3020" s="58">
        <v>1</v>
      </c>
      <c r="E3020" s="58">
        <v>1</v>
      </c>
      <c r="F3020" s="58">
        <v>27</v>
      </c>
    </row>
    <row r="3021" spans="1:6" x14ac:dyDescent="0.25">
      <c r="A3021" s="58" t="s">
        <v>9</v>
      </c>
      <c r="B3021" s="58" t="s">
        <v>214</v>
      </c>
      <c r="C3021" s="58">
        <v>1</v>
      </c>
      <c r="D3021" s="58">
        <v>0</v>
      </c>
      <c r="E3021" s="58">
        <v>0</v>
      </c>
      <c r="F3021" s="58">
        <v>15</v>
      </c>
    </row>
    <row r="3022" spans="1:6" x14ac:dyDescent="0.25">
      <c r="A3022" s="58" t="s">
        <v>9</v>
      </c>
      <c r="B3022" s="58" t="s">
        <v>214</v>
      </c>
      <c r="C3022" s="58">
        <v>1</v>
      </c>
      <c r="D3022" s="58">
        <v>0</v>
      </c>
      <c r="E3022" s="58">
        <v>1</v>
      </c>
      <c r="F3022" s="58">
        <v>82</v>
      </c>
    </row>
    <row r="3023" spans="1:6" x14ac:dyDescent="0.25">
      <c r="A3023" s="58" t="s">
        <v>9</v>
      </c>
      <c r="B3023" s="58" t="s">
        <v>214</v>
      </c>
      <c r="C3023" s="58">
        <v>1</v>
      </c>
      <c r="D3023" s="58">
        <v>1</v>
      </c>
      <c r="E3023" s="58">
        <v>0</v>
      </c>
      <c r="F3023" s="58">
        <v>2</v>
      </c>
    </row>
    <row r="3024" spans="1:6" x14ac:dyDescent="0.25">
      <c r="A3024" s="58" t="s">
        <v>9</v>
      </c>
      <c r="B3024" s="58" t="s">
        <v>214</v>
      </c>
      <c r="C3024" s="58">
        <v>1</v>
      </c>
      <c r="D3024" s="58">
        <v>1</v>
      </c>
      <c r="E3024" s="58">
        <v>1</v>
      </c>
      <c r="F3024" s="58">
        <v>54</v>
      </c>
    </row>
    <row r="3025" spans="1:6" x14ac:dyDescent="0.25">
      <c r="A3025" s="58" t="s">
        <v>9</v>
      </c>
      <c r="B3025" s="58" t="s">
        <v>213</v>
      </c>
      <c r="C3025" s="58">
        <v>0</v>
      </c>
      <c r="D3025" s="58">
        <v>0</v>
      </c>
      <c r="E3025" s="58">
        <v>0</v>
      </c>
      <c r="F3025" s="58">
        <v>107</v>
      </c>
    </row>
    <row r="3026" spans="1:6" x14ac:dyDescent="0.25">
      <c r="A3026" s="58" t="s">
        <v>9</v>
      </c>
      <c r="B3026" s="58" t="s">
        <v>213</v>
      </c>
      <c r="C3026" s="58">
        <v>0</v>
      </c>
      <c r="D3026" s="58">
        <v>0</v>
      </c>
      <c r="E3026" s="58">
        <v>1</v>
      </c>
      <c r="F3026" s="58">
        <v>677</v>
      </c>
    </row>
    <row r="3027" spans="1:6" x14ac:dyDescent="0.25">
      <c r="A3027" s="58" t="s">
        <v>9</v>
      </c>
      <c r="B3027" s="58" t="s">
        <v>213</v>
      </c>
      <c r="C3027" s="58">
        <v>0</v>
      </c>
      <c r="D3027" s="58">
        <v>1</v>
      </c>
      <c r="E3027" s="58">
        <v>0</v>
      </c>
      <c r="F3027" s="58">
        <v>21</v>
      </c>
    </row>
    <row r="3028" spans="1:6" x14ac:dyDescent="0.25">
      <c r="A3028" s="58" t="s">
        <v>9</v>
      </c>
      <c r="B3028" s="58" t="s">
        <v>213</v>
      </c>
      <c r="C3028" s="58">
        <v>0</v>
      </c>
      <c r="D3028" s="58">
        <v>1</v>
      </c>
      <c r="E3028" s="58">
        <v>1</v>
      </c>
      <c r="F3028" s="58">
        <v>59</v>
      </c>
    </row>
    <row r="3029" spans="1:6" x14ac:dyDescent="0.25">
      <c r="A3029" s="58" t="s">
        <v>9</v>
      </c>
      <c r="B3029" s="58" t="s">
        <v>213</v>
      </c>
      <c r="C3029" s="58">
        <v>1</v>
      </c>
      <c r="D3029" s="58">
        <v>0</v>
      </c>
      <c r="E3029" s="58">
        <v>0</v>
      </c>
      <c r="F3029" s="58">
        <v>24</v>
      </c>
    </row>
    <row r="3030" spans="1:6" x14ac:dyDescent="0.25">
      <c r="A3030" s="58" t="s">
        <v>9</v>
      </c>
      <c r="B3030" s="58" t="s">
        <v>213</v>
      </c>
      <c r="C3030" s="58">
        <v>1</v>
      </c>
      <c r="D3030" s="58">
        <v>0</v>
      </c>
      <c r="E3030" s="58">
        <v>1</v>
      </c>
      <c r="F3030" s="58">
        <v>176</v>
      </c>
    </row>
    <row r="3031" spans="1:6" x14ac:dyDescent="0.25">
      <c r="A3031" s="58" t="s">
        <v>9</v>
      </c>
      <c r="B3031" s="58" t="s">
        <v>213</v>
      </c>
      <c r="C3031" s="58">
        <v>1</v>
      </c>
      <c r="D3031" s="58">
        <v>1</v>
      </c>
      <c r="E3031" s="58">
        <v>0</v>
      </c>
      <c r="F3031" s="58">
        <v>4</v>
      </c>
    </row>
    <row r="3032" spans="1:6" x14ac:dyDescent="0.25">
      <c r="A3032" s="58" t="s">
        <v>9</v>
      </c>
      <c r="B3032" s="58" t="s">
        <v>213</v>
      </c>
      <c r="C3032" s="58">
        <v>1</v>
      </c>
      <c r="D3032" s="58">
        <v>1</v>
      </c>
      <c r="E3032" s="58">
        <v>1</v>
      </c>
      <c r="F3032" s="58">
        <v>37</v>
      </c>
    </row>
    <row r="3033" spans="1:6" x14ac:dyDescent="0.25">
      <c r="A3033" s="58" t="s">
        <v>9</v>
      </c>
      <c r="B3033" s="58" t="s">
        <v>245</v>
      </c>
      <c r="C3033" s="58">
        <v>0</v>
      </c>
      <c r="D3033" s="58">
        <v>0</v>
      </c>
      <c r="E3033" s="58">
        <v>0</v>
      </c>
      <c r="F3033" s="58">
        <v>118</v>
      </c>
    </row>
    <row r="3034" spans="1:6" x14ac:dyDescent="0.25">
      <c r="A3034" s="58" t="s">
        <v>9</v>
      </c>
      <c r="B3034" s="58" t="s">
        <v>245</v>
      </c>
      <c r="C3034" s="58">
        <v>0</v>
      </c>
      <c r="D3034" s="58">
        <v>0</v>
      </c>
      <c r="E3034" s="58">
        <v>1</v>
      </c>
      <c r="F3034" s="58">
        <v>570</v>
      </c>
    </row>
    <row r="3035" spans="1:6" x14ac:dyDescent="0.25">
      <c r="A3035" s="58" t="s">
        <v>9</v>
      </c>
      <c r="B3035" s="58" t="s">
        <v>245</v>
      </c>
      <c r="C3035" s="58">
        <v>0</v>
      </c>
      <c r="D3035" s="58">
        <v>1</v>
      </c>
      <c r="E3035" s="58">
        <v>0</v>
      </c>
      <c r="F3035" s="58">
        <v>12</v>
      </c>
    </row>
    <row r="3036" spans="1:6" x14ac:dyDescent="0.25">
      <c r="A3036" s="58" t="s">
        <v>9</v>
      </c>
      <c r="B3036" s="58" t="s">
        <v>245</v>
      </c>
      <c r="C3036" s="58">
        <v>0</v>
      </c>
      <c r="D3036" s="58">
        <v>1</v>
      </c>
      <c r="E3036" s="58">
        <v>1</v>
      </c>
      <c r="F3036" s="58">
        <v>26</v>
      </c>
    </row>
    <row r="3037" spans="1:6" x14ac:dyDescent="0.25">
      <c r="A3037" s="58" t="s">
        <v>9</v>
      </c>
      <c r="B3037" s="58" t="s">
        <v>245</v>
      </c>
      <c r="C3037" s="58">
        <v>1</v>
      </c>
      <c r="D3037" s="58">
        <v>0</v>
      </c>
      <c r="E3037" s="58">
        <v>0</v>
      </c>
      <c r="F3037" s="58">
        <v>16</v>
      </c>
    </row>
    <row r="3038" spans="1:6" x14ac:dyDescent="0.25">
      <c r="A3038" s="58" t="s">
        <v>9</v>
      </c>
      <c r="B3038" s="58" t="s">
        <v>245</v>
      </c>
      <c r="C3038" s="58">
        <v>1</v>
      </c>
      <c r="D3038" s="58">
        <v>0</v>
      </c>
      <c r="E3038" s="58">
        <v>1</v>
      </c>
      <c r="F3038" s="58">
        <v>56</v>
      </c>
    </row>
    <row r="3039" spans="1:6" x14ac:dyDescent="0.25">
      <c r="A3039" s="58" t="s">
        <v>9</v>
      </c>
      <c r="B3039" s="58" t="s">
        <v>245</v>
      </c>
      <c r="C3039" s="58">
        <v>1</v>
      </c>
      <c r="D3039" s="58">
        <v>1</v>
      </c>
      <c r="E3039" s="58">
        <v>0</v>
      </c>
      <c r="F3039" s="58">
        <v>14</v>
      </c>
    </row>
    <row r="3040" spans="1:6" x14ac:dyDescent="0.25">
      <c r="A3040" s="58" t="s">
        <v>9</v>
      </c>
      <c r="B3040" s="58" t="s">
        <v>245</v>
      </c>
      <c r="C3040" s="58">
        <v>1</v>
      </c>
      <c r="D3040" s="58">
        <v>1</v>
      </c>
      <c r="E3040" s="58">
        <v>1</v>
      </c>
      <c r="F3040" s="58">
        <v>11</v>
      </c>
    </row>
    <row r="3041" spans="1:6" x14ac:dyDescent="0.25">
      <c r="A3041" s="58" t="s">
        <v>9</v>
      </c>
      <c r="B3041" s="58" t="s">
        <v>185</v>
      </c>
      <c r="C3041" s="58">
        <v>0</v>
      </c>
      <c r="D3041" s="58">
        <v>0</v>
      </c>
      <c r="E3041" s="58">
        <v>0</v>
      </c>
      <c r="F3041" s="58">
        <v>254</v>
      </c>
    </row>
    <row r="3042" spans="1:6" x14ac:dyDescent="0.25">
      <c r="A3042" s="58" t="s">
        <v>9</v>
      </c>
      <c r="B3042" s="58" t="s">
        <v>185</v>
      </c>
      <c r="C3042" s="58">
        <v>0</v>
      </c>
      <c r="D3042" s="58">
        <v>0</v>
      </c>
      <c r="E3042" s="58">
        <v>1</v>
      </c>
      <c r="F3042" s="58">
        <v>1512</v>
      </c>
    </row>
    <row r="3043" spans="1:6" x14ac:dyDescent="0.25">
      <c r="A3043" s="58" t="s">
        <v>9</v>
      </c>
      <c r="B3043" s="58" t="s">
        <v>185</v>
      </c>
      <c r="C3043" s="58">
        <v>0</v>
      </c>
      <c r="D3043" s="58">
        <v>1</v>
      </c>
      <c r="E3043" s="58">
        <v>0</v>
      </c>
      <c r="F3043" s="58">
        <v>66</v>
      </c>
    </row>
    <row r="3044" spans="1:6" x14ac:dyDescent="0.25">
      <c r="A3044" s="58" t="s">
        <v>9</v>
      </c>
      <c r="B3044" s="58" t="s">
        <v>185</v>
      </c>
      <c r="C3044" s="58">
        <v>0</v>
      </c>
      <c r="D3044" s="58">
        <v>1</v>
      </c>
      <c r="E3044" s="58">
        <v>1</v>
      </c>
      <c r="F3044" s="58">
        <v>219</v>
      </c>
    </row>
    <row r="3045" spans="1:6" x14ac:dyDescent="0.25">
      <c r="A3045" s="58" t="s">
        <v>9</v>
      </c>
      <c r="B3045" s="58" t="s">
        <v>185</v>
      </c>
      <c r="C3045" s="58">
        <v>1</v>
      </c>
      <c r="D3045" s="58">
        <v>0</v>
      </c>
      <c r="E3045" s="58">
        <v>0</v>
      </c>
      <c r="F3045" s="58">
        <v>46</v>
      </c>
    </row>
    <row r="3046" spans="1:6" x14ac:dyDescent="0.25">
      <c r="A3046" s="58" t="s">
        <v>9</v>
      </c>
      <c r="B3046" s="58" t="s">
        <v>185</v>
      </c>
      <c r="C3046" s="58">
        <v>1</v>
      </c>
      <c r="D3046" s="58">
        <v>0</v>
      </c>
      <c r="E3046" s="58">
        <v>1</v>
      </c>
      <c r="F3046" s="58">
        <v>293</v>
      </c>
    </row>
    <row r="3047" spans="1:6" x14ac:dyDescent="0.25">
      <c r="A3047" s="58" t="s">
        <v>9</v>
      </c>
      <c r="B3047" s="58" t="s">
        <v>185</v>
      </c>
      <c r="C3047" s="58">
        <v>1</v>
      </c>
      <c r="D3047" s="58">
        <v>1</v>
      </c>
      <c r="E3047" s="58">
        <v>0</v>
      </c>
      <c r="F3047" s="58">
        <v>21</v>
      </c>
    </row>
    <row r="3048" spans="1:6" x14ac:dyDescent="0.25">
      <c r="A3048" s="58" t="s">
        <v>9</v>
      </c>
      <c r="B3048" s="58" t="s">
        <v>185</v>
      </c>
      <c r="C3048" s="58">
        <v>1</v>
      </c>
      <c r="D3048" s="58">
        <v>1</v>
      </c>
      <c r="E3048" s="58">
        <v>1</v>
      </c>
      <c r="F3048" s="58">
        <v>140</v>
      </c>
    </row>
    <row r="3049" spans="1:6" x14ac:dyDescent="0.25">
      <c r="A3049" s="58" t="s">
        <v>9</v>
      </c>
      <c r="B3049" s="58" t="s">
        <v>173</v>
      </c>
      <c r="C3049" s="58">
        <v>0</v>
      </c>
      <c r="D3049" s="58">
        <v>0</v>
      </c>
      <c r="E3049" s="58">
        <v>0</v>
      </c>
      <c r="F3049" s="58">
        <v>195</v>
      </c>
    </row>
    <row r="3050" spans="1:6" x14ac:dyDescent="0.25">
      <c r="A3050" s="58" t="s">
        <v>9</v>
      </c>
      <c r="B3050" s="58" t="s">
        <v>173</v>
      </c>
      <c r="C3050" s="58">
        <v>0</v>
      </c>
      <c r="D3050" s="58">
        <v>0</v>
      </c>
      <c r="E3050" s="58">
        <v>1</v>
      </c>
      <c r="F3050" s="58">
        <v>1169</v>
      </c>
    </row>
    <row r="3051" spans="1:6" x14ac:dyDescent="0.25">
      <c r="A3051" s="58" t="s">
        <v>9</v>
      </c>
      <c r="B3051" s="58" t="s">
        <v>173</v>
      </c>
      <c r="C3051" s="58">
        <v>0</v>
      </c>
      <c r="D3051" s="58">
        <v>1</v>
      </c>
      <c r="E3051" s="58">
        <v>0</v>
      </c>
      <c r="F3051" s="58">
        <v>30</v>
      </c>
    </row>
    <row r="3052" spans="1:6" x14ac:dyDescent="0.25">
      <c r="A3052" s="58" t="s">
        <v>9</v>
      </c>
      <c r="B3052" s="58" t="s">
        <v>173</v>
      </c>
      <c r="C3052" s="58">
        <v>0</v>
      </c>
      <c r="D3052" s="58">
        <v>1</v>
      </c>
      <c r="E3052" s="58">
        <v>1</v>
      </c>
      <c r="F3052" s="58">
        <v>125</v>
      </c>
    </row>
    <row r="3053" spans="1:6" x14ac:dyDescent="0.25">
      <c r="A3053" s="58" t="s">
        <v>9</v>
      </c>
      <c r="B3053" s="58" t="s">
        <v>173</v>
      </c>
      <c r="C3053" s="58">
        <v>1</v>
      </c>
      <c r="D3053" s="58">
        <v>0</v>
      </c>
      <c r="E3053" s="58">
        <v>0</v>
      </c>
      <c r="F3053" s="58">
        <v>44</v>
      </c>
    </row>
    <row r="3054" spans="1:6" x14ac:dyDescent="0.25">
      <c r="A3054" s="58" t="s">
        <v>9</v>
      </c>
      <c r="B3054" s="58" t="s">
        <v>173</v>
      </c>
      <c r="C3054" s="58">
        <v>1</v>
      </c>
      <c r="D3054" s="58">
        <v>0</v>
      </c>
      <c r="E3054" s="58">
        <v>1</v>
      </c>
      <c r="F3054" s="58">
        <v>175</v>
      </c>
    </row>
    <row r="3055" spans="1:6" x14ac:dyDescent="0.25">
      <c r="A3055" s="58" t="s">
        <v>9</v>
      </c>
      <c r="B3055" s="58" t="s">
        <v>173</v>
      </c>
      <c r="C3055" s="58">
        <v>1</v>
      </c>
      <c r="D3055" s="58">
        <v>1</v>
      </c>
      <c r="E3055" s="58">
        <v>0</v>
      </c>
      <c r="F3055" s="58">
        <v>18</v>
      </c>
    </row>
    <row r="3056" spans="1:6" x14ac:dyDescent="0.25">
      <c r="A3056" s="58" t="s">
        <v>9</v>
      </c>
      <c r="B3056" s="58" t="s">
        <v>173</v>
      </c>
      <c r="C3056" s="58">
        <v>1</v>
      </c>
      <c r="D3056" s="58">
        <v>1</v>
      </c>
      <c r="E3056" s="58">
        <v>1</v>
      </c>
      <c r="F3056" s="58">
        <v>160</v>
      </c>
    </row>
    <row r="3057" spans="1:6" x14ac:dyDescent="0.25">
      <c r="A3057" s="58" t="s">
        <v>9</v>
      </c>
      <c r="B3057" s="58" t="s">
        <v>174</v>
      </c>
      <c r="C3057" s="58">
        <v>0</v>
      </c>
      <c r="D3057" s="58">
        <v>0</v>
      </c>
      <c r="E3057" s="58">
        <v>0</v>
      </c>
      <c r="F3057" s="58">
        <v>285</v>
      </c>
    </row>
    <row r="3058" spans="1:6" x14ac:dyDescent="0.25">
      <c r="A3058" s="58" t="s">
        <v>9</v>
      </c>
      <c r="B3058" s="58" t="s">
        <v>174</v>
      </c>
      <c r="C3058" s="58">
        <v>0</v>
      </c>
      <c r="D3058" s="58">
        <v>0</v>
      </c>
      <c r="E3058" s="58">
        <v>1</v>
      </c>
      <c r="F3058" s="58">
        <v>1694</v>
      </c>
    </row>
    <row r="3059" spans="1:6" x14ac:dyDescent="0.25">
      <c r="A3059" s="58" t="s">
        <v>9</v>
      </c>
      <c r="B3059" s="58" t="s">
        <v>174</v>
      </c>
      <c r="C3059" s="58">
        <v>0</v>
      </c>
      <c r="D3059" s="58">
        <v>1</v>
      </c>
      <c r="E3059" s="58">
        <v>0</v>
      </c>
      <c r="F3059" s="58">
        <v>65</v>
      </c>
    </row>
    <row r="3060" spans="1:6" x14ac:dyDescent="0.25">
      <c r="A3060" s="58" t="s">
        <v>9</v>
      </c>
      <c r="B3060" s="58" t="s">
        <v>174</v>
      </c>
      <c r="C3060" s="58">
        <v>0</v>
      </c>
      <c r="D3060" s="58">
        <v>1</v>
      </c>
      <c r="E3060" s="58">
        <v>1</v>
      </c>
      <c r="F3060" s="58">
        <v>271</v>
      </c>
    </row>
    <row r="3061" spans="1:6" x14ac:dyDescent="0.25">
      <c r="A3061" s="58" t="s">
        <v>9</v>
      </c>
      <c r="B3061" s="58" t="s">
        <v>174</v>
      </c>
      <c r="C3061" s="58">
        <v>1</v>
      </c>
      <c r="D3061" s="58">
        <v>0</v>
      </c>
      <c r="E3061" s="58">
        <v>0</v>
      </c>
      <c r="F3061" s="58">
        <v>27</v>
      </c>
    </row>
    <row r="3062" spans="1:6" x14ac:dyDescent="0.25">
      <c r="A3062" s="58" t="s">
        <v>9</v>
      </c>
      <c r="B3062" s="58" t="s">
        <v>174</v>
      </c>
      <c r="C3062" s="58">
        <v>1</v>
      </c>
      <c r="D3062" s="58">
        <v>0</v>
      </c>
      <c r="E3062" s="58">
        <v>1</v>
      </c>
      <c r="F3062" s="58">
        <v>288</v>
      </c>
    </row>
    <row r="3063" spans="1:6" x14ac:dyDescent="0.25">
      <c r="A3063" s="58" t="s">
        <v>9</v>
      </c>
      <c r="B3063" s="58" t="s">
        <v>174</v>
      </c>
      <c r="C3063" s="58">
        <v>1</v>
      </c>
      <c r="D3063" s="58">
        <v>1</v>
      </c>
      <c r="E3063" s="58">
        <v>0</v>
      </c>
      <c r="F3063" s="58">
        <v>22</v>
      </c>
    </row>
    <row r="3064" spans="1:6" x14ac:dyDescent="0.25">
      <c r="A3064" s="58" t="s">
        <v>9</v>
      </c>
      <c r="B3064" s="58" t="s">
        <v>174</v>
      </c>
      <c r="C3064" s="58">
        <v>1</v>
      </c>
      <c r="D3064" s="58">
        <v>1</v>
      </c>
      <c r="E3064" s="58">
        <v>1</v>
      </c>
      <c r="F3064" s="58">
        <v>155</v>
      </c>
    </row>
    <row r="3065" spans="1:6" x14ac:dyDescent="0.25">
      <c r="A3065" s="58" t="s">
        <v>9</v>
      </c>
      <c r="B3065" s="58" t="s">
        <v>181</v>
      </c>
      <c r="C3065" s="58">
        <v>0</v>
      </c>
      <c r="D3065" s="58">
        <v>0</v>
      </c>
      <c r="E3065" s="58">
        <v>0</v>
      </c>
      <c r="F3065" s="58">
        <v>74</v>
      </c>
    </row>
    <row r="3066" spans="1:6" x14ac:dyDescent="0.25">
      <c r="A3066" s="58" t="s">
        <v>9</v>
      </c>
      <c r="B3066" s="58" t="s">
        <v>181</v>
      </c>
      <c r="C3066" s="58">
        <v>0</v>
      </c>
      <c r="D3066" s="58">
        <v>0</v>
      </c>
      <c r="E3066" s="58">
        <v>1</v>
      </c>
      <c r="F3066" s="58">
        <v>338</v>
      </c>
    </row>
    <row r="3067" spans="1:6" x14ac:dyDescent="0.25">
      <c r="A3067" s="58" t="s">
        <v>9</v>
      </c>
      <c r="B3067" s="58" t="s">
        <v>181</v>
      </c>
      <c r="C3067" s="58">
        <v>0</v>
      </c>
      <c r="D3067" s="58">
        <v>1</v>
      </c>
      <c r="E3067" s="58">
        <v>0</v>
      </c>
      <c r="F3067" s="58">
        <v>14</v>
      </c>
    </row>
    <row r="3068" spans="1:6" x14ac:dyDescent="0.25">
      <c r="A3068" s="58" t="s">
        <v>9</v>
      </c>
      <c r="B3068" s="58" t="s">
        <v>181</v>
      </c>
      <c r="C3068" s="58">
        <v>0</v>
      </c>
      <c r="D3068" s="58">
        <v>1</v>
      </c>
      <c r="E3068" s="58">
        <v>1</v>
      </c>
      <c r="F3068" s="58">
        <v>32</v>
      </c>
    </row>
    <row r="3069" spans="1:6" x14ac:dyDescent="0.25">
      <c r="A3069" s="58" t="s">
        <v>9</v>
      </c>
      <c r="B3069" s="58" t="s">
        <v>181</v>
      </c>
      <c r="C3069" s="58">
        <v>1</v>
      </c>
      <c r="D3069" s="58">
        <v>0</v>
      </c>
      <c r="E3069" s="58">
        <v>0</v>
      </c>
      <c r="F3069" s="58">
        <v>3</v>
      </c>
    </row>
    <row r="3070" spans="1:6" x14ac:dyDescent="0.25">
      <c r="A3070" s="58" t="s">
        <v>9</v>
      </c>
      <c r="B3070" s="58" t="s">
        <v>181</v>
      </c>
      <c r="C3070" s="58">
        <v>1</v>
      </c>
      <c r="D3070" s="58">
        <v>0</v>
      </c>
      <c r="E3070" s="58">
        <v>1</v>
      </c>
      <c r="F3070" s="58">
        <v>94</v>
      </c>
    </row>
    <row r="3071" spans="1:6" x14ac:dyDescent="0.25">
      <c r="A3071" s="58" t="s">
        <v>9</v>
      </c>
      <c r="B3071" s="58" t="s">
        <v>181</v>
      </c>
      <c r="C3071" s="58">
        <v>1</v>
      </c>
      <c r="D3071" s="58">
        <v>1</v>
      </c>
      <c r="E3071" s="58">
        <v>0</v>
      </c>
      <c r="F3071" s="58">
        <v>6</v>
      </c>
    </row>
    <row r="3072" spans="1:6" x14ac:dyDescent="0.25">
      <c r="A3072" s="58" t="s">
        <v>9</v>
      </c>
      <c r="B3072" s="58" t="s">
        <v>181</v>
      </c>
      <c r="C3072" s="58">
        <v>1</v>
      </c>
      <c r="D3072" s="58">
        <v>1</v>
      </c>
      <c r="E3072" s="58">
        <v>1</v>
      </c>
      <c r="F3072" s="58">
        <v>42</v>
      </c>
    </row>
    <row r="3073" spans="1:6" x14ac:dyDescent="0.25">
      <c r="A3073" s="58" t="s">
        <v>9</v>
      </c>
      <c r="B3073" s="58" t="s">
        <v>215</v>
      </c>
      <c r="C3073" s="58">
        <v>0</v>
      </c>
      <c r="D3073" s="58">
        <v>0</v>
      </c>
      <c r="E3073" s="58">
        <v>0</v>
      </c>
      <c r="F3073" s="58">
        <v>107</v>
      </c>
    </row>
    <row r="3074" spans="1:6" x14ac:dyDescent="0.25">
      <c r="A3074" s="58" t="s">
        <v>9</v>
      </c>
      <c r="B3074" s="58" t="s">
        <v>215</v>
      </c>
      <c r="C3074" s="58">
        <v>0</v>
      </c>
      <c r="D3074" s="58">
        <v>0</v>
      </c>
      <c r="E3074" s="58">
        <v>1</v>
      </c>
      <c r="F3074" s="58">
        <v>434</v>
      </c>
    </row>
    <row r="3075" spans="1:6" x14ac:dyDescent="0.25">
      <c r="A3075" s="58" t="s">
        <v>9</v>
      </c>
      <c r="B3075" s="58" t="s">
        <v>215</v>
      </c>
      <c r="C3075" s="58">
        <v>0</v>
      </c>
      <c r="D3075" s="58">
        <v>1</v>
      </c>
      <c r="E3075" s="58">
        <v>0</v>
      </c>
      <c r="F3075" s="58">
        <v>15</v>
      </c>
    </row>
    <row r="3076" spans="1:6" x14ac:dyDescent="0.25">
      <c r="A3076" s="58" t="s">
        <v>9</v>
      </c>
      <c r="B3076" s="58" t="s">
        <v>215</v>
      </c>
      <c r="C3076" s="58">
        <v>0</v>
      </c>
      <c r="D3076" s="58">
        <v>1</v>
      </c>
      <c r="E3076" s="58">
        <v>1</v>
      </c>
      <c r="F3076" s="58">
        <v>54</v>
      </c>
    </row>
    <row r="3077" spans="1:6" x14ac:dyDescent="0.25">
      <c r="A3077" s="58" t="s">
        <v>9</v>
      </c>
      <c r="B3077" s="58" t="s">
        <v>215</v>
      </c>
      <c r="C3077" s="58">
        <v>1</v>
      </c>
      <c r="D3077" s="58">
        <v>0</v>
      </c>
      <c r="E3077" s="58">
        <v>0</v>
      </c>
      <c r="F3077" s="58">
        <v>13</v>
      </c>
    </row>
    <row r="3078" spans="1:6" x14ac:dyDescent="0.25">
      <c r="A3078" s="58" t="s">
        <v>9</v>
      </c>
      <c r="B3078" s="58" t="s">
        <v>215</v>
      </c>
      <c r="C3078" s="58">
        <v>1</v>
      </c>
      <c r="D3078" s="58">
        <v>0</v>
      </c>
      <c r="E3078" s="58">
        <v>1</v>
      </c>
      <c r="F3078" s="58">
        <v>83</v>
      </c>
    </row>
    <row r="3079" spans="1:6" x14ac:dyDescent="0.25">
      <c r="A3079" s="58" t="s">
        <v>9</v>
      </c>
      <c r="B3079" s="58" t="s">
        <v>215</v>
      </c>
      <c r="C3079" s="58">
        <v>1</v>
      </c>
      <c r="D3079" s="58">
        <v>1</v>
      </c>
      <c r="E3079" s="58">
        <v>0</v>
      </c>
      <c r="F3079" s="58">
        <v>7</v>
      </c>
    </row>
    <row r="3080" spans="1:6" x14ac:dyDescent="0.25">
      <c r="A3080" s="58" t="s">
        <v>9</v>
      </c>
      <c r="B3080" s="58" t="s">
        <v>215</v>
      </c>
      <c r="C3080" s="58">
        <v>1</v>
      </c>
      <c r="D3080" s="58">
        <v>1</v>
      </c>
      <c r="E3080" s="58">
        <v>1</v>
      </c>
      <c r="F3080" s="58">
        <v>44</v>
      </c>
    </row>
    <row r="3081" spans="1:6" x14ac:dyDescent="0.25">
      <c r="A3081" s="58" t="s">
        <v>9</v>
      </c>
      <c r="B3081" s="58" t="s">
        <v>221</v>
      </c>
      <c r="C3081" s="58">
        <v>0</v>
      </c>
      <c r="D3081" s="58">
        <v>0</v>
      </c>
      <c r="E3081" s="58">
        <v>0</v>
      </c>
      <c r="F3081" s="58">
        <v>135</v>
      </c>
    </row>
    <row r="3082" spans="1:6" x14ac:dyDescent="0.25">
      <c r="A3082" s="58" t="s">
        <v>9</v>
      </c>
      <c r="B3082" s="58" t="s">
        <v>221</v>
      </c>
      <c r="C3082" s="58">
        <v>0</v>
      </c>
      <c r="D3082" s="58">
        <v>0</v>
      </c>
      <c r="E3082" s="58">
        <v>1</v>
      </c>
      <c r="F3082" s="58">
        <v>710</v>
      </c>
    </row>
    <row r="3083" spans="1:6" x14ac:dyDescent="0.25">
      <c r="A3083" s="58" t="s">
        <v>9</v>
      </c>
      <c r="B3083" s="58" t="s">
        <v>221</v>
      </c>
      <c r="C3083" s="58">
        <v>0</v>
      </c>
      <c r="D3083" s="58">
        <v>1</v>
      </c>
      <c r="E3083" s="58">
        <v>0</v>
      </c>
      <c r="F3083" s="58">
        <v>18</v>
      </c>
    </row>
    <row r="3084" spans="1:6" x14ac:dyDescent="0.25">
      <c r="A3084" s="58" t="s">
        <v>9</v>
      </c>
      <c r="B3084" s="58" t="s">
        <v>221</v>
      </c>
      <c r="C3084" s="58">
        <v>0</v>
      </c>
      <c r="D3084" s="58">
        <v>1</v>
      </c>
      <c r="E3084" s="58">
        <v>1</v>
      </c>
      <c r="F3084" s="58">
        <v>72</v>
      </c>
    </row>
    <row r="3085" spans="1:6" x14ac:dyDescent="0.25">
      <c r="A3085" s="58" t="s">
        <v>9</v>
      </c>
      <c r="B3085" s="58" t="s">
        <v>221</v>
      </c>
      <c r="C3085" s="58">
        <v>1</v>
      </c>
      <c r="D3085" s="58">
        <v>0</v>
      </c>
      <c r="E3085" s="58">
        <v>0</v>
      </c>
      <c r="F3085" s="58">
        <v>21</v>
      </c>
    </row>
    <row r="3086" spans="1:6" x14ac:dyDescent="0.25">
      <c r="A3086" s="58" t="s">
        <v>9</v>
      </c>
      <c r="B3086" s="58" t="s">
        <v>221</v>
      </c>
      <c r="C3086" s="58">
        <v>1</v>
      </c>
      <c r="D3086" s="58">
        <v>0</v>
      </c>
      <c r="E3086" s="58">
        <v>1</v>
      </c>
      <c r="F3086" s="58">
        <v>203</v>
      </c>
    </row>
    <row r="3087" spans="1:6" x14ac:dyDescent="0.25">
      <c r="A3087" s="58" t="s">
        <v>9</v>
      </c>
      <c r="B3087" s="58" t="s">
        <v>221</v>
      </c>
      <c r="C3087" s="58">
        <v>1</v>
      </c>
      <c r="D3087" s="58">
        <v>1</v>
      </c>
      <c r="E3087" s="58">
        <v>0</v>
      </c>
      <c r="F3087" s="58">
        <v>10</v>
      </c>
    </row>
    <row r="3088" spans="1:6" x14ac:dyDescent="0.25">
      <c r="A3088" s="58" t="s">
        <v>9</v>
      </c>
      <c r="B3088" s="58" t="s">
        <v>221</v>
      </c>
      <c r="C3088" s="58">
        <v>1</v>
      </c>
      <c r="D3088" s="58">
        <v>1</v>
      </c>
      <c r="E3088" s="58">
        <v>1</v>
      </c>
      <c r="F3088" s="58">
        <v>72</v>
      </c>
    </row>
    <row r="3089" spans="1:6" x14ac:dyDescent="0.25">
      <c r="A3089" s="58" t="s">
        <v>9</v>
      </c>
      <c r="B3089" s="58" t="s">
        <v>183</v>
      </c>
      <c r="C3089" s="58">
        <v>0</v>
      </c>
      <c r="D3089" s="58">
        <v>0</v>
      </c>
      <c r="E3089" s="58">
        <v>0</v>
      </c>
      <c r="F3089" s="58">
        <v>81</v>
      </c>
    </row>
    <row r="3090" spans="1:6" x14ac:dyDescent="0.25">
      <c r="A3090" s="58" t="s">
        <v>9</v>
      </c>
      <c r="B3090" s="58" t="s">
        <v>183</v>
      </c>
      <c r="C3090" s="58">
        <v>0</v>
      </c>
      <c r="D3090" s="58">
        <v>0</v>
      </c>
      <c r="E3090" s="58">
        <v>1</v>
      </c>
      <c r="F3090" s="58">
        <v>467</v>
      </c>
    </row>
    <row r="3091" spans="1:6" x14ac:dyDescent="0.25">
      <c r="A3091" s="58" t="s">
        <v>9</v>
      </c>
      <c r="B3091" s="58" t="s">
        <v>183</v>
      </c>
      <c r="C3091" s="58">
        <v>0</v>
      </c>
      <c r="D3091" s="58">
        <v>1</v>
      </c>
      <c r="E3091" s="58">
        <v>0</v>
      </c>
      <c r="F3091" s="58">
        <v>20</v>
      </c>
    </row>
    <row r="3092" spans="1:6" x14ac:dyDescent="0.25">
      <c r="A3092" s="58" t="s">
        <v>9</v>
      </c>
      <c r="B3092" s="58" t="s">
        <v>183</v>
      </c>
      <c r="C3092" s="58">
        <v>0</v>
      </c>
      <c r="D3092" s="58">
        <v>1</v>
      </c>
      <c r="E3092" s="58">
        <v>1</v>
      </c>
      <c r="F3092" s="58">
        <v>78</v>
      </c>
    </row>
    <row r="3093" spans="1:6" x14ac:dyDescent="0.25">
      <c r="A3093" s="58" t="s">
        <v>9</v>
      </c>
      <c r="B3093" s="58" t="s">
        <v>183</v>
      </c>
      <c r="C3093" s="58">
        <v>1</v>
      </c>
      <c r="D3093" s="58">
        <v>0</v>
      </c>
      <c r="E3093" s="58">
        <v>0</v>
      </c>
      <c r="F3093" s="58">
        <v>19</v>
      </c>
    </row>
    <row r="3094" spans="1:6" x14ac:dyDescent="0.25">
      <c r="A3094" s="58" t="s">
        <v>9</v>
      </c>
      <c r="B3094" s="58" t="s">
        <v>183</v>
      </c>
      <c r="C3094" s="58">
        <v>1</v>
      </c>
      <c r="D3094" s="58">
        <v>0</v>
      </c>
      <c r="E3094" s="58">
        <v>1</v>
      </c>
      <c r="F3094" s="58">
        <v>60</v>
      </c>
    </row>
    <row r="3095" spans="1:6" x14ac:dyDescent="0.25">
      <c r="A3095" s="58" t="s">
        <v>9</v>
      </c>
      <c r="B3095" s="58" t="s">
        <v>183</v>
      </c>
      <c r="C3095" s="58">
        <v>1</v>
      </c>
      <c r="D3095" s="58">
        <v>1</v>
      </c>
      <c r="E3095" s="58">
        <v>0</v>
      </c>
      <c r="F3095" s="58">
        <v>7</v>
      </c>
    </row>
    <row r="3096" spans="1:6" x14ac:dyDescent="0.25">
      <c r="A3096" s="58" t="s">
        <v>9</v>
      </c>
      <c r="B3096" s="58" t="s">
        <v>183</v>
      </c>
      <c r="C3096" s="58">
        <v>1</v>
      </c>
      <c r="D3096" s="58">
        <v>1</v>
      </c>
      <c r="E3096" s="58">
        <v>1</v>
      </c>
      <c r="F3096" s="58">
        <v>40</v>
      </c>
    </row>
    <row r="3097" spans="1:6" x14ac:dyDescent="0.25">
      <c r="A3097" s="58" t="s">
        <v>9</v>
      </c>
      <c r="B3097" s="58" t="s">
        <v>179</v>
      </c>
      <c r="C3097" s="58">
        <v>0</v>
      </c>
      <c r="D3097" s="58">
        <v>0</v>
      </c>
      <c r="E3097" s="58">
        <v>0</v>
      </c>
      <c r="F3097" s="58">
        <v>100</v>
      </c>
    </row>
    <row r="3098" spans="1:6" x14ac:dyDescent="0.25">
      <c r="A3098" s="58" t="s">
        <v>9</v>
      </c>
      <c r="B3098" s="58" t="s">
        <v>179</v>
      </c>
      <c r="C3098" s="58">
        <v>0</v>
      </c>
      <c r="D3098" s="58">
        <v>0</v>
      </c>
      <c r="E3098" s="58">
        <v>1</v>
      </c>
      <c r="F3098" s="58">
        <v>544</v>
      </c>
    </row>
    <row r="3099" spans="1:6" x14ac:dyDescent="0.25">
      <c r="A3099" s="58" t="s">
        <v>9</v>
      </c>
      <c r="B3099" s="58" t="s">
        <v>179</v>
      </c>
      <c r="C3099" s="58">
        <v>0</v>
      </c>
      <c r="D3099" s="58">
        <v>1</v>
      </c>
      <c r="E3099" s="58">
        <v>0</v>
      </c>
      <c r="F3099" s="58">
        <v>17</v>
      </c>
    </row>
    <row r="3100" spans="1:6" x14ac:dyDescent="0.25">
      <c r="A3100" s="58" t="s">
        <v>9</v>
      </c>
      <c r="B3100" s="58" t="s">
        <v>179</v>
      </c>
      <c r="C3100" s="58">
        <v>0</v>
      </c>
      <c r="D3100" s="58">
        <v>1</v>
      </c>
      <c r="E3100" s="58">
        <v>1</v>
      </c>
      <c r="F3100" s="58">
        <v>50</v>
      </c>
    </row>
    <row r="3101" spans="1:6" x14ac:dyDescent="0.25">
      <c r="A3101" s="58" t="s">
        <v>9</v>
      </c>
      <c r="B3101" s="58" t="s">
        <v>179</v>
      </c>
      <c r="C3101" s="58">
        <v>1</v>
      </c>
      <c r="D3101" s="58">
        <v>0</v>
      </c>
      <c r="E3101" s="58">
        <v>0</v>
      </c>
      <c r="F3101" s="58">
        <v>16</v>
      </c>
    </row>
    <row r="3102" spans="1:6" x14ac:dyDescent="0.25">
      <c r="A3102" s="58" t="s">
        <v>9</v>
      </c>
      <c r="B3102" s="58" t="s">
        <v>179</v>
      </c>
      <c r="C3102" s="58">
        <v>1</v>
      </c>
      <c r="D3102" s="58">
        <v>0</v>
      </c>
      <c r="E3102" s="58">
        <v>1</v>
      </c>
      <c r="F3102" s="58">
        <v>97</v>
      </c>
    </row>
    <row r="3103" spans="1:6" x14ac:dyDescent="0.25">
      <c r="A3103" s="58" t="s">
        <v>9</v>
      </c>
      <c r="B3103" s="58" t="s">
        <v>179</v>
      </c>
      <c r="C3103" s="58">
        <v>1</v>
      </c>
      <c r="D3103" s="58">
        <v>1</v>
      </c>
      <c r="E3103" s="58">
        <v>0</v>
      </c>
      <c r="F3103" s="58">
        <v>11</v>
      </c>
    </row>
    <row r="3104" spans="1:6" x14ac:dyDescent="0.25">
      <c r="A3104" s="58" t="s">
        <v>9</v>
      </c>
      <c r="B3104" s="58" t="s">
        <v>179</v>
      </c>
      <c r="C3104" s="58">
        <v>1</v>
      </c>
      <c r="D3104" s="58">
        <v>1</v>
      </c>
      <c r="E3104" s="58">
        <v>1</v>
      </c>
      <c r="F3104" s="58">
        <v>68</v>
      </c>
    </row>
    <row r="3105" spans="1:6" x14ac:dyDescent="0.25">
      <c r="A3105" s="58" t="s">
        <v>9</v>
      </c>
      <c r="B3105" s="58" t="s">
        <v>220</v>
      </c>
      <c r="C3105" s="58">
        <v>0</v>
      </c>
      <c r="D3105" s="58">
        <v>0</v>
      </c>
      <c r="E3105" s="58">
        <v>0</v>
      </c>
      <c r="F3105" s="58">
        <v>125</v>
      </c>
    </row>
    <row r="3106" spans="1:6" x14ac:dyDescent="0.25">
      <c r="A3106" s="58" t="s">
        <v>9</v>
      </c>
      <c r="B3106" s="58" t="s">
        <v>220</v>
      </c>
      <c r="C3106" s="58">
        <v>0</v>
      </c>
      <c r="D3106" s="58">
        <v>0</v>
      </c>
      <c r="E3106" s="58">
        <v>1</v>
      </c>
      <c r="F3106" s="58">
        <v>764</v>
      </c>
    </row>
    <row r="3107" spans="1:6" x14ac:dyDescent="0.25">
      <c r="A3107" s="58" t="s">
        <v>9</v>
      </c>
      <c r="B3107" s="58" t="s">
        <v>220</v>
      </c>
      <c r="C3107" s="58">
        <v>0</v>
      </c>
      <c r="D3107" s="58">
        <v>1</v>
      </c>
      <c r="E3107" s="58">
        <v>0</v>
      </c>
      <c r="F3107" s="58">
        <v>19</v>
      </c>
    </row>
    <row r="3108" spans="1:6" x14ac:dyDescent="0.25">
      <c r="A3108" s="58" t="s">
        <v>9</v>
      </c>
      <c r="B3108" s="58" t="s">
        <v>220</v>
      </c>
      <c r="C3108" s="58">
        <v>0</v>
      </c>
      <c r="D3108" s="58">
        <v>1</v>
      </c>
      <c r="E3108" s="58">
        <v>1</v>
      </c>
      <c r="F3108" s="58">
        <v>76</v>
      </c>
    </row>
    <row r="3109" spans="1:6" x14ac:dyDescent="0.25">
      <c r="A3109" s="58" t="s">
        <v>9</v>
      </c>
      <c r="B3109" s="58" t="s">
        <v>220</v>
      </c>
      <c r="C3109" s="58">
        <v>1</v>
      </c>
      <c r="D3109" s="58">
        <v>0</v>
      </c>
      <c r="E3109" s="58">
        <v>0</v>
      </c>
      <c r="F3109" s="58">
        <v>27</v>
      </c>
    </row>
    <row r="3110" spans="1:6" x14ac:dyDescent="0.25">
      <c r="A3110" s="58" t="s">
        <v>9</v>
      </c>
      <c r="B3110" s="58" t="s">
        <v>220</v>
      </c>
      <c r="C3110" s="58">
        <v>1</v>
      </c>
      <c r="D3110" s="58">
        <v>0</v>
      </c>
      <c r="E3110" s="58">
        <v>1</v>
      </c>
      <c r="F3110" s="58">
        <v>162</v>
      </c>
    </row>
    <row r="3111" spans="1:6" x14ac:dyDescent="0.25">
      <c r="A3111" s="58" t="s">
        <v>9</v>
      </c>
      <c r="B3111" s="58" t="s">
        <v>220</v>
      </c>
      <c r="C3111" s="58">
        <v>1</v>
      </c>
      <c r="D3111" s="58">
        <v>1</v>
      </c>
      <c r="E3111" s="58">
        <v>0</v>
      </c>
      <c r="F3111" s="58">
        <v>12</v>
      </c>
    </row>
    <row r="3112" spans="1:6" x14ac:dyDescent="0.25">
      <c r="A3112" s="58" t="s">
        <v>9</v>
      </c>
      <c r="B3112" s="58" t="s">
        <v>220</v>
      </c>
      <c r="C3112" s="58">
        <v>1</v>
      </c>
      <c r="D3112" s="58">
        <v>1</v>
      </c>
      <c r="E3112" s="58">
        <v>1</v>
      </c>
      <c r="F3112" s="58">
        <v>83</v>
      </c>
    </row>
    <row r="3113" spans="1:6" x14ac:dyDescent="0.25">
      <c r="A3113" s="58" t="s">
        <v>9</v>
      </c>
      <c r="B3113" s="58" t="s">
        <v>184</v>
      </c>
      <c r="C3113" s="58">
        <v>0</v>
      </c>
      <c r="D3113" s="58">
        <v>0</v>
      </c>
      <c r="E3113" s="58">
        <v>0</v>
      </c>
      <c r="F3113" s="58">
        <v>156</v>
      </c>
    </row>
    <row r="3114" spans="1:6" x14ac:dyDescent="0.25">
      <c r="A3114" s="58" t="s">
        <v>9</v>
      </c>
      <c r="B3114" s="58" t="s">
        <v>184</v>
      </c>
      <c r="C3114" s="58">
        <v>0</v>
      </c>
      <c r="D3114" s="58">
        <v>0</v>
      </c>
      <c r="E3114" s="58">
        <v>1</v>
      </c>
      <c r="F3114" s="58">
        <v>717</v>
      </c>
    </row>
    <row r="3115" spans="1:6" x14ac:dyDescent="0.25">
      <c r="A3115" s="58" t="s">
        <v>9</v>
      </c>
      <c r="B3115" s="58" t="s">
        <v>184</v>
      </c>
      <c r="C3115" s="58">
        <v>0</v>
      </c>
      <c r="D3115" s="58">
        <v>1</v>
      </c>
      <c r="E3115" s="58">
        <v>0</v>
      </c>
      <c r="F3115" s="58">
        <v>23</v>
      </c>
    </row>
    <row r="3116" spans="1:6" x14ac:dyDescent="0.25">
      <c r="A3116" s="58" t="s">
        <v>9</v>
      </c>
      <c r="B3116" s="58" t="s">
        <v>184</v>
      </c>
      <c r="C3116" s="58">
        <v>0</v>
      </c>
      <c r="D3116" s="58">
        <v>1</v>
      </c>
      <c r="E3116" s="58">
        <v>1</v>
      </c>
      <c r="F3116" s="58">
        <v>57</v>
      </c>
    </row>
    <row r="3117" spans="1:6" x14ac:dyDescent="0.25">
      <c r="A3117" s="58" t="s">
        <v>9</v>
      </c>
      <c r="B3117" s="58" t="s">
        <v>184</v>
      </c>
      <c r="C3117" s="58">
        <v>1</v>
      </c>
      <c r="D3117" s="58">
        <v>0</v>
      </c>
      <c r="E3117" s="58">
        <v>0</v>
      </c>
      <c r="F3117" s="58">
        <v>18</v>
      </c>
    </row>
    <row r="3118" spans="1:6" x14ac:dyDescent="0.25">
      <c r="A3118" s="58" t="s">
        <v>9</v>
      </c>
      <c r="B3118" s="58" t="s">
        <v>184</v>
      </c>
      <c r="C3118" s="58">
        <v>1</v>
      </c>
      <c r="D3118" s="58">
        <v>0</v>
      </c>
      <c r="E3118" s="58">
        <v>1</v>
      </c>
      <c r="F3118" s="58">
        <v>181</v>
      </c>
    </row>
    <row r="3119" spans="1:6" x14ac:dyDescent="0.25">
      <c r="A3119" s="58" t="s">
        <v>9</v>
      </c>
      <c r="B3119" s="58" t="s">
        <v>184</v>
      </c>
      <c r="C3119" s="58">
        <v>1</v>
      </c>
      <c r="D3119" s="58">
        <v>1</v>
      </c>
      <c r="E3119" s="58">
        <v>0</v>
      </c>
      <c r="F3119" s="58">
        <v>8</v>
      </c>
    </row>
    <row r="3120" spans="1:6" x14ac:dyDescent="0.25">
      <c r="A3120" s="58" t="s">
        <v>9</v>
      </c>
      <c r="B3120" s="58" t="s">
        <v>184</v>
      </c>
      <c r="C3120" s="58">
        <v>1</v>
      </c>
      <c r="D3120" s="58">
        <v>1</v>
      </c>
      <c r="E3120" s="58">
        <v>1</v>
      </c>
      <c r="F3120" s="58">
        <v>47</v>
      </c>
    </row>
    <row r="3121" spans="1:6" x14ac:dyDescent="0.25">
      <c r="A3121" s="58" t="s">
        <v>9</v>
      </c>
      <c r="B3121" s="58" t="s">
        <v>219</v>
      </c>
      <c r="C3121" s="58">
        <v>0</v>
      </c>
      <c r="D3121" s="58">
        <v>0</v>
      </c>
      <c r="E3121" s="58">
        <v>0</v>
      </c>
      <c r="F3121" s="58">
        <v>104</v>
      </c>
    </row>
    <row r="3122" spans="1:6" x14ac:dyDescent="0.25">
      <c r="A3122" s="58" t="s">
        <v>9</v>
      </c>
      <c r="B3122" s="58" t="s">
        <v>219</v>
      </c>
      <c r="C3122" s="58">
        <v>0</v>
      </c>
      <c r="D3122" s="58">
        <v>0</v>
      </c>
      <c r="E3122" s="58">
        <v>1</v>
      </c>
      <c r="F3122" s="58">
        <v>806</v>
      </c>
    </row>
    <row r="3123" spans="1:6" x14ac:dyDescent="0.25">
      <c r="A3123" s="58" t="s">
        <v>9</v>
      </c>
      <c r="B3123" s="58" t="s">
        <v>219</v>
      </c>
      <c r="C3123" s="58">
        <v>0</v>
      </c>
      <c r="D3123" s="58">
        <v>1</v>
      </c>
      <c r="E3123" s="58">
        <v>0</v>
      </c>
      <c r="F3123" s="58">
        <v>32</v>
      </c>
    </row>
    <row r="3124" spans="1:6" x14ac:dyDescent="0.25">
      <c r="A3124" s="58" t="s">
        <v>9</v>
      </c>
      <c r="B3124" s="58" t="s">
        <v>219</v>
      </c>
      <c r="C3124" s="58">
        <v>0</v>
      </c>
      <c r="D3124" s="58">
        <v>1</v>
      </c>
      <c r="E3124" s="58">
        <v>1</v>
      </c>
      <c r="F3124" s="58">
        <v>48</v>
      </c>
    </row>
    <row r="3125" spans="1:6" x14ac:dyDescent="0.25">
      <c r="A3125" s="58" t="s">
        <v>9</v>
      </c>
      <c r="B3125" s="58" t="s">
        <v>219</v>
      </c>
      <c r="C3125" s="58">
        <v>1</v>
      </c>
      <c r="D3125" s="58">
        <v>0</v>
      </c>
      <c r="E3125" s="58">
        <v>0</v>
      </c>
      <c r="F3125" s="58">
        <v>14</v>
      </c>
    </row>
    <row r="3126" spans="1:6" x14ac:dyDescent="0.25">
      <c r="A3126" s="58" t="s">
        <v>9</v>
      </c>
      <c r="B3126" s="58" t="s">
        <v>219</v>
      </c>
      <c r="C3126" s="58">
        <v>1</v>
      </c>
      <c r="D3126" s="58">
        <v>0</v>
      </c>
      <c r="E3126" s="58">
        <v>1</v>
      </c>
      <c r="F3126" s="58">
        <v>220</v>
      </c>
    </row>
    <row r="3127" spans="1:6" x14ac:dyDescent="0.25">
      <c r="A3127" s="58" t="s">
        <v>9</v>
      </c>
      <c r="B3127" s="58" t="s">
        <v>219</v>
      </c>
      <c r="C3127" s="58">
        <v>1</v>
      </c>
      <c r="D3127" s="58">
        <v>1</v>
      </c>
      <c r="E3127" s="58">
        <v>0</v>
      </c>
      <c r="F3127" s="58">
        <v>13</v>
      </c>
    </row>
    <row r="3128" spans="1:6" x14ac:dyDescent="0.25">
      <c r="A3128" s="58" t="s">
        <v>9</v>
      </c>
      <c r="B3128" s="58" t="s">
        <v>219</v>
      </c>
      <c r="C3128" s="58">
        <v>1</v>
      </c>
      <c r="D3128" s="58">
        <v>1</v>
      </c>
      <c r="E3128" s="58">
        <v>1</v>
      </c>
      <c r="F3128" s="58">
        <v>44</v>
      </c>
    </row>
    <row r="3129" spans="1:6" x14ac:dyDescent="0.25">
      <c r="A3129" s="58" t="s">
        <v>9</v>
      </c>
      <c r="B3129" s="58" t="s">
        <v>216</v>
      </c>
      <c r="C3129" s="58">
        <v>0</v>
      </c>
      <c r="D3129" s="58">
        <v>0</v>
      </c>
      <c r="E3129" s="58">
        <v>0</v>
      </c>
      <c r="F3129" s="58">
        <v>73</v>
      </c>
    </row>
    <row r="3130" spans="1:6" x14ac:dyDescent="0.25">
      <c r="A3130" s="58" t="s">
        <v>9</v>
      </c>
      <c r="B3130" s="58" t="s">
        <v>216</v>
      </c>
      <c r="C3130" s="58">
        <v>0</v>
      </c>
      <c r="D3130" s="58">
        <v>0</v>
      </c>
      <c r="E3130" s="58">
        <v>1</v>
      </c>
      <c r="F3130" s="58">
        <v>460</v>
      </c>
    </row>
    <row r="3131" spans="1:6" x14ac:dyDescent="0.25">
      <c r="A3131" s="58" t="s">
        <v>9</v>
      </c>
      <c r="B3131" s="58" t="s">
        <v>216</v>
      </c>
      <c r="C3131" s="58">
        <v>0</v>
      </c>
      <c r="D3131" s="58">
        <v>1</v>
      </c>
      <c r="E3131" s="58">
        <v>0</v>
      </c>
      <c r="F3131" s="58">
        <v>8</v>
      </c>
    </row>
    <row r="3132" spans="1:6" x14ac:dyDescent="0.25">
      <c r="A3132" s="58" t="s">
        <v>9</v>
      </c>
      <c r="B3132" s="58" t="s">
        <v>216</v>
      </c>
      <c r="C3132" s="58">
        <v>0</v>
      </c>
      <c r="D3132" s="58">
        <v>1</v>
      </c>
      <c r="E3132" s="58">
        <v>1</v>
      </c>
      <c r="F3132" s="58">
        <v>29</v>
      </c>
    </row>
    <row r="3133" spans="1:6" x14ac:dyDescent="0.25">
      <c r="A3133" s="58" t="s">
        <v>9</v>
      </c>
      <c r="B3133" s="58" t="s">
        <v>216</v>
      </c>
      <c r="C3133" s="58">
        <v>1</v>
      </c>
      <c r="D3133" s="58">
        <v>0</v>
      </c>
      <c r="E3133" s="58">
        <v>0</v>
      </c>
      <c r="F3133" s="58">
        <v>14</v>
      </c>
    </row>
    <row r="3134" spans="1:6" x14ac:dyDescent="0.25">
      <c r="A3134" s="58" t="s">
        <v>9</v>
      </c>
      <c r="B3134" s="58" t="s">
        <v>216</v>
      </c>
      <c r="C3134" s="58">
        <v>1</v>
      </c>
      <c r="D3134" s="58">
        <v>0</v>
      </c>
      <c r="E3134" s="58">
        <v>1</v>
      </c>
      <c r="F3134" s="58">
        <v>118</v>
      </c>
    </row>
    <row r="3135" spans="1:6" x14ac:dyDescent="0.25">
      <c r="A3135" s="58" t="s">
        <v>9</v>
      </c>
      <c r="B3135" s="58" t="s">
        <v>216</v>
      </c>
      <c r="C3135" s="58">
        <v>1</v>
      </c>
      <c r="D3135" s="58">
        <v>1</v>
      </c>
      <c r="E3135" s="58">
        <v>0</v>
      </c>
      <c r="F3135" s="58">
        <v>7</v>
      </c>
    </row>
    <row r="3136" spans="1:6" x14ac:dyDescent="0.25">
      <c r="A3136" s="58" t="s">
        <v>9</v>
      </c>
      <c r="B3136" s="58" t="s">
        <v>216</v>
      </c>
      <c r="C3136" s="58">
        <v>1</v>
      </c>
      <c r="D3136" s="58">
        <v>1</v>
      </c>
      <c r="E3136" s="58">
        <v>1</v>
      </c>
      <c r="F3136" s="58">
        <v>34</v>
      </c>
    </row>
    <row r="3137" spans="1:6" x14ac:dyDescent="0.25">
      <c r="A3137" s="58" t="s">
        <v>9</v>
      </c>
      <c r="B3137" s="58" t="s">
        <v>207</v>
      </c>
      <c r="C3137" s="58">
        <v>0</v>
      </c>
      <c r="D3137" s="58">
        <v>0</v>
      </c>
      <c r="E3137" s="58">
        <v>0</v>
      </c>
      <c r="F3137" s="58">
        <v>123</v>
      </c>
    </row>
    <row r="3138" spans="1:6" x14ac:dyDescent="0.25">
      <c r="A3138" s="58" t="s">
        <v>9</v>
      </c>
      <c r="B3138" s="58" t="s">
        <v>207</v>
      </c>
      <c r="C3138" s="58">
        <v>0</v>
      </c>
      <c r="D3138" s="58">
        <v>0</v>
      </c>
      <c r="E3138" s="58">
        <v>1</v>
      </c>
      <c r="F3138" s="58">
        <v>620</v>
      </c>
    </row>
    <row r="3139" spans="1:6" x14ac:dyDescent="0.25">
      <c r="A3139" s="58" t="s">
        <v>9</v>
      </c>
      <c r="B3139" s="58" t="s">
        <v>207</v>
      </c>
      <c r="C3139" s="58">
        <v>0</v>
      </c>
      <c r="D3139" s="58">
        <v>1</v>
      </c>
      <c r="E3139" s="58">
        <v>0</v>
      </c>
      <c r="F3139" s="58">
        <v>26</v>
      </c>
    </row>
    <row r="3140" spans="1:6" x14ac:dyDescent="0.25">
      <c r="A3140" s="58" t="s">
        <v>9</v>
      </c>
      <c r="B3140" s="58" t="s">
        <v>207</v>
      </c>
      <c r="C3140" s="58">
        <v>0</v>
      </c>
      <c r="D3140" s="58">
        <v>1</v>
      </c>
      <c r="E3140" s="58">
        <v>1</v>
      </c>
      <c r="F3140" s="58">
        <v>89</v>
      </c>
    </row>
    <row r="3141" spans="1:6" x14ac:dyDescent="0.25">
      <c r="A3141" s="58" t="s">
        <v>9</v>
      </c>
      <c r="B3141" s="58" t="s">
        <v>207</v>
      </c>
      <c r="C3141" s="58">
        <v>1</v>
      </c>
      <c r="D3141" s="58">
        <v>0</v>
      </c>
      <c r="E3141" s="58">
        <v>0</v>
      </c>
      <c r="F3141" s="58">
        <v>25</v>
      </c>
    </row>
    <row r="3142" spans="1:6" x14ac:dyDescent="0.25">
      <c r="A3142" s="58" t="s">
        <v>9</v>
      </c>
      <c r="B3142" s="58" t="s">
        <v>207</v>
      </c>
      <c r="C3142" s="58">
        <v>1</v>
      </c>
      <c r="D3142" s="58">
        <v>0</v>
      </c>
      <c r="E3142" s="58">
        <v>1</v>
      </c>
      <c r="F3142" s="58">
        <v>48</v>
      </c>
    </row>
    <row r="3143" spans="1:6" x14ac:dyDescent="0.25">
      <c r="A3143" s="58" t="s">
        <v>9</v>
      </c>
      <c r="B3143" s="58" t="s">
        <v>207</v>
      </c>
      <c r="C3143" s="58">
        <v>1</v>
      </c>
      <c r="D3143" s="58">
        <v>1</v>
      </c>
      <c r="E3143" s="58">
        <v>0</v>
      </c>
      <c r="F3143" s="58">
        <v>8</v>
      </c>
    </row>
    <row r="3144" spans="1:6" x14ac:dyDescent="0.25">
      <c r="A3144" s="58" t="s">
        <v>9</v>
      </c>
      <c r="B3144" s="58" t="s">
        <v>207</v>
      </c>
      <c r="C3144" s="58">
        <v>1</v>
      </c>
      <c r="D3144" s="58">
        <v>1</v>
      </c>
      <c r="E3144" s="58">
        <v>1</v>
      </c>
      <c r="F3144" s="58">
        <v>71</v>
      </c>
    </row>
    <row r="3145" spans="1:6" x14ac:dyDescent="0.25">
      <c r="A3145" s="58" t="s">
        <v>9</v>
      </c>
      <c r="B3145" s="58" t="s">
        <v>303</v>
      </c>
      <c r="C3145" s="58">
        <v>0</v>
      </c>
      <c r="D3145" s="58">
        <v>0</v>
      </c>
      <c r="E3145" s="58">
        <v>0</v>
      </c>
      <c r="F3145" s="58">
        <v>139</v>
      </c>
    </row>
    <row r="3146" spans="1:6" x14ac:dyDescent="0.25">
      <c r="A3146" s="58" t="s">
        <v>9</v>
      </c>
      <c r="B3146" s="58" t="s">
        <v>303</v>
      </c>
      <c r="C3146" s="58">
        <v>0</v>
      </c>
      <c r="D3146" s="58">
        <v>0</v>
      </c>
      <c r="E3146" s="58">
        <v>1</v>
      </c>
      <c r="F3146" s="58">
        <v>501</v>
      </c>
    </row>
    <row r="3147" spans="1:6" x14ac:dyDescent="0.25">
      <c r="A3147" s="58" t="s">
        <v>9</v>
      </c>
      <c r="B3147" s="58" t="s">
        <v>303</v>
      </c>
      <c r="C3147" s="58">
        <v>0</v>
      </c>
      <c r="D3147" s="58">
        <v>1</v>
      </c>
      <c r="E3147" s="58">
        <v>0</v>
      </c>
      <c r="F3147" s="58">
        <v>24</v>
      </c>
    </row>
    <row r="3148" spans="1:6" x14ac:dyDescent="0.25">
      <c r="A3148" s="58" t="s">
        <v>9</v>
      </c>
      <c r="B3148" s="58" t="s">
        <v>303</v>
      </c>
      <c r="C3148" s="58">
        <v>0</v>
      </c>
      <c r="D3148" s="58">
        <v>1</v>
      </c>
      <c r="E3148" s="58">
        <v>1</v>
      </c>
      <c r="F3148" s="58">
        <v>58</v>
      </c>
    </row>
    <row r="3149" spans="1:6" x14ac:dyDescent="0.25">
      <c r="A3149" s="58" t="s">
        <v>9</v>
      </c>
      <c r="B3149" s="58" t="s">
        <v>303</v>
      </c>
      <c r="C3149" s="58">
        <v>1</v>
      </c>
      <c r="D3149" s="58">
        <v>0</v>
      </c>
      <c r="E3149" s="58">
        <v>0</v>
      </c>
      <c r="F3149" s="58">
        <v>30</v>
      </c>
    </row>
    <row r="3150" spans="1:6" x14ac:dyDescent="0.25">
      <c r="A3150" s="58" t="s">
        <v>9</v>
      </c>
      <c r="B3150" s="58" t="s">
        <v>303</v>
      </c>
      <c r="C3150" s="58">
        <v>1</v>
      </c>
      <c r="D3150" s="58">
        <v>0</v>
      </c>
      <c r="E3150" s="58">
        <v>1</v>
      </c>
      <c r="F3150" s="58">
        <v>187</v>
      </c>
    </row>
    <row r="3151" spans="1:6" x14ac:dyDescent="0.25">
      <c r="A3151" s="58" t="s">
        <v>9</v>
      </c>
      <c r="B3151" s="58" t="s">
        <v>303</v>
      </c>
      <c r="C3151" s="58">
        <v>1</v>
      </c>
      <c r="D3151" s="58">
        <v>1</v>
      </c>
      <c r="E3151" s="58">
        <v>0</v>
      </c>
      <c r="F3151" s="58">
        <v>23</v>
      </c>
    </row>
    <row r="3152" spans="1:6" x14ac:dyDescent="0.25">
      <c r="A3152" s="58" t="s">
        <v>9</v>
      </c>
      <c r="B3152" s="58" t="s">
        <v>303</v>
      </c>
      <c r="C3152" s="58">
        <v>1</v>
      </c>
      <c r="D3152" s="58">
        <v>1</v>
      </c>
      <c r="E3152" s="58">
        <v>1</v>
      </c>
      <c r="F3152" s="58">
        <v>80</v>
      </c>
    </row>
    <row r="3153" spans="1:6" x14ac:dyDescent="0.25">
      <c r="A3153" s="58" t="s">
        <v>9</v>
      </c>
      <c r="B3153" s="58" t="s">
        <v>304</v>
      </c>
      <c r="C3153" s="58">
        <v>0</v>
      </c>
      <c r="D3153" s="58">
        <v>0</v>
      </c>
      <c r="E3153" s="58">
        <v>0</v>
      </c>
      <c r="F3153" s="58">
        <v>142</v>
      </c>
    </row>
    <row r="3154" spans="1:6" x14ac:dyDescent="0.25">
      <c r="A3154" s="58" t="s">
        <v>9</v>
      </c>
      <c r="B3154" s="58" t="s">
        <v>304</v>
      </c>
      <c r="C3154" s="58">
        <v>0</v>
      </c>
      <c r="D3154" s="58">
        <v>0</v>
      </c>
      <c r="E3154" s="58">
        <v>1</v>
      </c>
      <c r="F3154" s="58">
        <v>635</v>
      </c>
    </row>
    <row r="3155" spans="1:6" x14ac:dyDescent="0.25">
      <c r="A3155" s="58" t="s">
        <v>9</v>
      </c>
      <c r="B3155" s="58" t="s">
        <v>304</v>
      </c>
      <c r="C3155" s="58">
        <v>0</v>
      </c>
      <c r="D3155" s="58">
        <v>1</v>
      </c>
      <c r="E3155" s="58">
        <v>0</v>
      </c>
      <c r="F3155" s="58">
        <v>29</v>
      </c>
    </row>
    <row r="3156" spans="1:6" x14ac:dyDescent="0.25">
      <c r="A3156" s="58" t="s">
        <v>9</v>
      </c>
      <c r="B3156" s="58" t="s">
        <v>304</v>
      </c>
      <c r="C3156" s="58">
        <v>0</v>
      </c>
      <c r="D3156" s="58">
        <v>1</v>
      </c>
      <c r="E3156" s="58">
        <v>1</v>
      </c>
      <c r="F3156" s="58">
        <v>102</v>
      </c>
    </row>
    <row r="3157" spans="1:6" x14ac:dyDescent="0.25">
      <c r="A3157" s="58" t="s">
        <v>9</v>
      </c>
      <c r="B3157" s="58" t="s">
        <v>304</v>
      </c>
      <c r="C3157" s="58">
        <v>1</v>
      </c>
      <c r="D3157" s="58">
        <v>0</v>
      </c>
      <c r="E3157" s="58">
        <v>0</v>
      </c>
      <c r="F3157" s="58">
        <v>22</v>
      </c>
    </row>
    <row r="3158" spans="1:6" x14ac:dyDescent="0.25">
      <c r="A3158" s="58" t="s">
        <v>9</v>
      </c>
      <c r="B3158" s="58" t="s">
        <v>304</v>
      </c>
      <c r="C3158" s="58">
        <v>1</v>
      </c>
      <c r="D3158" s="58">
        <v>0</v>
      </c>
      <c r="E3158" s="58">
        <v>1</v>
      </c>
      <c r="F3158" s="58">
        <v>116</v>
      </c>
    </row>
    <row r="3159" spans="1:6" x14ac:dyDescent="0.25">
      <c r="A3159" s="58" t="s">
        <v>9</v>
      </c>
      <c r="B3159" s="58" t="s">
        <v>304</v>
      </c>
      <c r="C3159" s="58">
        <v>1</v>
      </c>
      <c r="D3159" s="58">
        <v>1</v>
      </c>
      <c r="E3159" s="58">
        <v>0</v>
      </c>
      <c r="F3159" s="58">
        <v>15</v>
      </c>
    </row>
    <row r="3160" spans="1:6" x14ac:dyDescent="0.25">
      <c r="A3160" s="58" t="s">
        <v>9</v>
      </c>
      <c r="B3160" s="58" t="s">
        <v>304</v>
      </c>
      <c r="C3160" s="58">
        <v>1</v>
      </c>
      <c r="D3160" s="58">
        <v>1</v>
      </c>
      <c r="E3160" s="58">
        <v>1</v>
      </c>
      <c r="F3160" s="58">
        <v>103</v>
      </c>
    </row>
    <row r="3161" spans="1:6" x14ac:dyDescent="0.25">
      <c r="A3161" s="58" t="s">
        <v>20</v>
      </c>
      <c r="B3161" s="58" t="s">
        <v>300</v>
      </c>
      <c r="C3161" s="58">
        <v>0</v>
      </c>
      <c r="D3161" s="58">
        <v>0</v>
      </c>
      <c r="E3161" s="58">
        <v>0</v>
      </c>
      <c r="F3161" s="58">
        <v>19</v>
      </c>
    </row>
    <row r="3162" spans="1:6" x14ac:dyDescent="0.25">
      <c r="A3162" s="58" t="s">
        <v>20</v>
      </c>
      <c r="B3162" s="58" t="s">
        <v>300</v>
      </c>
      <c r="C3162" s="58">
        <v>0</v>
      </c>
      <c r="D3162" s="58">
        <v>0</v>
      </c>
      <c r="E3162" s="58">
        <v>1</v>
      </c>
      <c r="F3162" s="58">
        <v>97</v>
      </c>
    </row>
    <row r="3163" spans="1:6" x14ac:dyDescent="0.25">
      <c r="A3163" s="58" t="s">
        <v>20</v>
      </c>
      <c r="B3163" s="58" t="s">
        <v>300</v>
      </c>
      <c r="C3163" s="58">
        <v>0</v>
      </c>
      <c r="D3163" s="58">
        <v>1</v>
      </c>
      <c r="E3163" s="58">
        <v>1</v>
      </c>
      <c r="F3163" s="58">
        <v>2</v>
      </c>
    </row>
    <row r="3164" spans="1:6" x14ac:dyDescent="0.25">
      <c r="A3164" s="58" t="s">
        <v>20</v>
      </c>
      <c r="B3164" s="58" t="s">
        <v>300</v>
      </c>
      <c r="C3164" s="58">
        <v>1</v>
      </c>
      <c r="D3164" s="58">
        <v>0</v>
      </c>
      <c r="E3164" s="58">
        <v>0</v>
      </c>
      <c r="F3164" s="58">
        <v>9</v>
      </c>
    </row>
    <row r="3165" spans="1:6" x14ac:dyDescent="0.25">
      <c r="A3165" s="58" t="s">
        <v>20</v>
      </c>
      <c r="B3165" s="58" t="s">
        <v>300</v>
      </c>
      <c r="C3165" s="58">
        <v>1</v>
      </c>
      <c r="D3165" s="58">
        <v>0</v>
      </c>
      <c r="E3165" s="58">
        <v>1</v>
      </c>
      <c r="F3165" s="58">
        <v>18</v>
      </c>
    </row>
    <row r="3166" spans="1:6" x14ac:dyDescent="0.25">
      <c r="A3166" s="58" t="s">
        <v>20</v>
      </c>
      <c r="B3166" s="58" t="s">
        <v>300</v>
      </c>
      <c r="C3166" s="58">
        <v>1</v>
      </c>
      <c r="D3166" s="58">
        <v>1</v>
      </c>
      <c r="E3166" s="58">
        <v>0</v>
      </c>
      <c r="F3166" s="58">
        <v>5</v>
      </c>
    </row>
    <row r="3167" spans="1:6" x14ac:dyDescent="0.25">
      <c r="A3167" s="58" t="s">
        <v>20</v>
      </c>
      <c r="B3167" s="58" t="s">
        <v>300</v>
      </c>
      <c r="C3167" s="58">
        <v>1</v>
      </c>
      <c r="D3167" s="58">
        <v>1</v>
      </c>
      <c r="E3167" s="58">
        <v>1</v>
      </c>
      <c r="F3167" s="58">
        <v>4</v>
      </c>
    </row>
    <row r="3168" spans="1:6" x14ac:dyDescent="0.25">
      <c r="A3168" s="58" t="s">
        <v>20</v>
      </c>
      <c r="B3168" s="58" t="s">
        <v>214</v>
      </c>
      <c r="C3168" s="58">
        <v>0</v>
      </c>
      <c r="D3168" s="58">
        <v>0</v>
      </c>
      <c r="E3168" s="58">
        <v>0</v>
      </c>
      <c r="F3168" s="58">
        <v>13</v>
      </c>
    </row>
    <row r="3169" spans="1:6" x14ac:dyDescent="0.25">
      <c r="A3169" s="58" t="s">
        <v>20</v>
      </c>
      <c r="B3169" s="58" t="s">
        <v>214</v>
      </c>
      <c r="C3169" s="58">
        <v>0</v>
      </c>
      <c r="D3169" s="58">
        <v>0</v>
      </c>
      <c r="E3169" s="58">
        <v>1</v>
      </c>
      <c r="F3169" s="58">
        <v>55</v>
      </c>
    </row>
    <row r="3170" spans="1:6" x14ac:dyDescent="0.25">
      <c r="A3170" s="58" t="s">
        <v>20</v>
      </c>
      <c r="B3170" s="58" t="s">
        <v>214</v>
      </c>
      <c r="C3170" s="58">
        <v>0</v>
      </c>
      <c r="D3170" s="58">
        <v>1</v>
      </c>
      <c r="E3170" s="58">
        <v>1</v>
      </c>
      <c r="F3170" s="58">
        <v>1</v>
      </c>
    </row>
    <row r="3171" spans="1:6" x14ac:dyDescent="0.25">
      <c r="A3171" s="58" t="s">
        <v>20</v>
      </c>
      <c r="B3171" s="58" t="s">
        <v>214</v>
      </c>
      <c r="C3171" s="58">
        <v>1</v>
      </c>
      <c r="D3171" s="58">
        <v>0</v>
      </c>
      <c r="E3171" s="58">
        <v>0</v>
      </c>
      <c r="F3171" s="58">
        <v>8</v>
      </c>
    </row>
    <row r="3172" spans="1:6" x14ac:dyDescent="0.25">
      <c r="A3172" s="58" t="s">
        <v>20</v>
      </c>
      <c r="B3172" s="58" t="s">
        <v>214</v>
      </c>
      <c r="C3172" s="58">
        <v>1</v>
      </c>
      <c r="D3172" s="58">
        <v>0</v>
      </c>
      <c r="E3172" s="58">
        <v>1</v>
      </c>
      <c r="F3172" s="58">
        <v>10</v>
      </c>
    </row>
    <row r="3173" spans="1:6" x14ac:dyDescent="0.25">
      <c r="A3173" s="58" t="s">
        <v>20</v>
      </c>
      <c r="B3173" s="58" t="s">
        <v>214</v>
      </c>
      <c r="C3173" s="58">
        <v>1</v>
      </c>
      <c r="D3173" s="58">
        <v>1</v>
      </c>
      <c r="E3173" s="58">
        <v>0</v>
      </c>
      <c r="F3173" s="58">
        <v>2</v>
      </c>
    </row>
    <row r="3174" spans="1:6" x14ac:dyDescent="0.25">
      <c r="A3174" s="58" t="s">
        <v>20</v>
      </c>
      <c r="B3174" s="58" t="s">
        <v>214</v>
      </c>
      <c r="C3174" s="58">
        <v>1</v>
      </c>
      <c r="D3174" s="58">
        <v>1</v>
      </c>
      <c r="E3174" s="58">
        <v>1</v>
      </c>
      <c r="F3174" s="58">
        <v>3</v>
      </c>
    </row>
    <row r="3175" spans="1:6" x14ac:dyDescent="0.25">
      <c r="A3175" s="58" t="s">
        <v>20</v>
      </c>
      <c r="B3175" s="58" t="s">
        <v>213</v>
      </c>
      <c r="C3175" s="58">
        <v>0</v>
      </c>
      <c r="D3175" s="58">
        <v>0</v>
      </c>
      <c r="E3175" s="58">
        <v>0</v>
      </c>
      <c r="F3175" s="58">
        <v>19</v>
      </c>
    </row>
    <row r="3176" spans="1:6" x14ac:dyDescent="0.25">
      <c r="A3176" s="58" t="s">
        <v>20</v>
      </c>
      <c r="B3176" s="58" t="s">
        <v>213</v>
      </c>
      <c r="C3176" s="58">
        <v>0</v>
      </c>
      <c r="D3176" s="58">
        <v>0</v>
      </c>
      <c r="E3176" s="58">
        <v>1</v>
      </c>
      <c r="F3176" s="58">
        <v>108</v>
      </c>
    </row>
    <row r="3177" spans="1:6" x14ac:dyDescent="0.25">
      <c r="A3177" s="58" t="s">
        <v>20</v>
      </c>
      <c r="B3177" s="58" t="s">
        <v>213</v>
      </c>
      <c r="C3177" s="58">
        <v>0</v>
      </c>
      <c r="D3177" s="58">
        <v>1</v>
      </c>
      <c r="E3177" s="58">
        <v>0</v>
      </c>
      <c r="F3177" s="58">
        <v>2</v>
      </c>
    </row>
    <row r="3178" spans="1:6" x14ac:dyDescent="0.25">
      <c r="A3178" s="58" t="s">
        <v>20</v>
      </c>
      <c r="B3178" s="58" t="s">
        <v>213</v>
      </c>
      <c r="C3178" s="58">
        <v>0</v>
      </c>
      <c r="D3178" s="58">
        <v>1</v>
      </c>
      <c r="E3178" s="58">
        <v>1</v>
      </c>
      <c r="F3178" s="58">
        <v>4</v>
      </c>
    </row>
    <row r="3179" spans="1:6" x14ac:dyDescent="0.25">
      <c r="A3179" s="58" t="s">
        <v>20</v>
      </c>
      <c r="B3179" s="58" t="s">
        <v>213</v>
      </c>
      <c r="C3179" s="58">
        <v>1</v>
      </c>
      <c r="D3179" s="58">
        <v>0</v>
      </c>
      <c r="E3179" s="58">
        <v>0</v>
      </c>
      <c r="F3179" s="58">
        <v>11</v>
      </c>
    </row>
    <row r="3180" spans="1:6" x14ac:dyDescent="0.25">
      <c r="A3180" s="58" t="s">
        <v>20</v>
      </c>
      <c r="B3180" s="58" t="s">
        <v>213</v>
      </c>
      <c r="C3180" s="58">
        <v>1</v>
      </c>
      <c r="D3180" s="58">
        <v>0</v>
      </c>
      <c r="E3180" s="58">
        <v>1</v>
      </c>
      <c r="F3180" s="58">
        <v>31</v>
      </c>
    </row>
    <row r="3181" spans="1:6" x14ac:dyDescent="0.25">
      <c r="A3181" s="58" t="s">
        <v>20</v>
      </c>
      <c r="B3181" s="58" t="s">
        <v>213</v>
      </c>
      <c r="C3181" s="58">
        <v>1</v>
      </c>
      <c r="D3181" s="58">
        <v>1</v>
      </c>
      <c r="E3181" s="58">
        <v>0</v>
      </c>
      <c r="F3181" s="58">
        <v>12</v>
      </c>
    </row>
    <row r="3182" spans="1:6" x14ac:dyDescent="0.25">
      <c r="A3182" s="58" t="s">
        <v>20</v>
      </c>
      <c r="B3182" s="58" t="s">
        <v>213</v>
      </c>
      <c r="C3182" s="58">
        <v>1</v>
      </c>
      <c r="D3182" s="58">
        <v>1</v>
      </c>
      <c r="E3182" s="58">
        <v>1</v>
      </c>
      <c r="F3182" s="58">
        <v>4</v>
      </c>
    </row>
    <row r="3183" spans="1:6" x14ac:dyDescent="0.25">
      <c r="A3183" s="58" t="s">
        <v>20</v>
      </c>
      <c r="B3183" s="58" t="s">
        <v>245</v>
      </c>
      <c r="C3183" s="58">
        <v>0</v>
      </c>
      <c r="D3183" s="58">
        <v>0</v>
      </c>
      <c r="E3183" s="58">
        <v>0</v>
      </c>
      <c r="F3183" s="58">
        <v>22</v>
      </c>
    </row>
    <row r="3184" spans="1:6" x14ac:dyDescent="0.25">
      <c r="A3184" s="58" t="s">
        <v>20</v>
      </c>
      <c r="B3184" s="58" t="s">
        <v>245</v>
      </c>
      <c r="C3184" s="58">
        <v>0</v>
      </c>
      <c r="D3184" s="58">
        <v>0</v>
      </c>
      <c r="E3184" s="58">
        <v>1</v>
      </c>
      <c r="F3184" s="58">
        <v>70</v>
      </c>
    </row>
    <row r="3185" spans="1:6" x14ac:dyDescent="0.25">
      <c r="A3185" s="58" t="s">
        <v>20</v>
      </c>
      <c r="B3185" s="58" t="s">
        <v>245</v>
      </c>
      <c r="C3185" s="58">
        <v>1</v>
      </c>
      <c r="D3185" s="58">
        <v>0</v>
      </c>
      <c r="E3185" s="58">
        <v>0</v>
      </c>
      <c r="F3185" s="58">
        <v>10</v>
      </c>
    </row>
    <row r="3186" spans="1:6" x14ac:dyDescent="0.25">
      <c r="A3186" s="58" t="s">
        <v>20</v>
      </c>
      <c r="B3186" s="58" t="s">
        <v>245</v>
      </c>
      <c r="C3186" s="58">
        <v>1</v>
      </c>
      <c r="D3186" s="58">
        <v>0</v>
      </c>
      <c r="E3186" s="58">
        <v>1</v>
      </c>
      <c r="F3186" s="58">
        <v>14</v>
      </c>
    </row>
    <row r="3187" spans="1:6" x14ac:dyDescent="0.25">
      <c r="A3187" s="58" t="s">
        <v>20</v>
      </c>
      <c r="B3187" s="58" t="s">
        <v>245</v>
      </c>
      <c r="C3187" s="58">
        <v>1</v>
      </c>
      <c r="D3187" s="58">
        <v>1</v>
      </c>
      <c r="E3187" s="58">
        <v>0</v>
      </c>
      <c r="F3187" s="58">
        <v>6</v>
      </c>
    </row>
    <row r="3188" spans="1:6" x14ac:dyDescent="0.25">
      <c r="A3188" s="58" t="s">
        <v>20</v>
      </c>
      <c r="B3188" s="58" t="s">
        <v>245</v>
      </c>
      <c r="C3188" s="58">
        <v>1</v>
      </c>
      <c r="D3188" s="58">
        <v>1</v>
      </c>
      <c r="E3188" s="58">
        <v>1</v>
      </c>
      <c r="F3188" s="58">
        <v>2</v>
      </c>
    </row>
    <row r="3189" spans="1:6" x14ac:dyDescent="0.25">
      <c r="A3189" s="58" t="s">
        <v>20</v>
      </c>
      <c r="B3189" s="58" t="s">
        <v>185</v>
      </c>
      <c r="C3189" s="58">
        <v>0</v>
      </c>
      <c r="D3189" s="58">
        <v>0</v>
      </c>
      <c r="E3189" s="58">
        <v>0</v>
      </c>
      <c r="F3189" s="58">
        <v>50</v>
      </c>
    </row>
    <row r="3190" spans="1:6" x14ac:dyDescent="0.25">
      <c r="A3190" s="58" t="s">
        <v>20</v>
      </c>
      <c r="B3190" s="58" t="s">
        <v>185</v>
      </c>
      <c r="C3190" s="58">
        <v>0</v>
      </c>
      <c r="D3190" s="58">
        <v>0</v>
      </c>
      <c r="E3190" s="58">
        <v>1</v>
      </c>
      <c r="F3190" s="58">
        <v>208</v>
      </c>
    </row>
    <row r="3191" spans="1:6" x14ac:dyDescent="0.25">
      <c r="A3191" s="58" t="s">
        <v>20</v>
      </c>
      <c r="B3191" s="58" t="s">
        <v>185</v>
      </c>
      <c r="C3191" s="58">
        <v>0</v>
      </c>
      <c r="D3191" s="58">
        <v>1</v>
      </c>
      <c r="E3191" s="58">
        <v>0</v>
      </c>
      <c r="F3191" s="58">
        <v>5</v>
      </c>
    </row>
    <row r="3192" spans="1:6" x14ac:dyDescent="0.25">
      <c r="A3192" s="58" t="s">
        <v>20</v>
      </c>
      <c r="B3192" s="58" t="s">
        <v>185</v>
      </c>
      <c r="C3192" s="58">
        <v>0</v>
      </c>
      <c r="D3192" s="58">
        <v>1</v>
      </c>
      <c r="E3192" s="58">
        <v>1</v>
      </c>
      <c r="F3192" s="58">
        <v>8</v>
      </c>
    </row>
    <row r="3193" spans="1:6" x14ac:dyDescent="0.25">
      <c r="A3193" s="58" t="s">
        <v>20</v>
      </c>
      <c r="B3193" s="58" t="s">
        <v>185</v>
      </c>
      <c r="C3193" s="58">
        <v>1</v>
      </c>
      <c r="D3193" s="58">
        <v>0</v>
      </c>
      <c r="E3193" s="58">
        <v>0</v>
      </c>
      <c r="F3193" s="58">
        <v>20</v>
      </c>
    </row>
    <row r="3194" spans="1:6" x14ac:dyDescent="0.25">
      <c r="A3194" s="58" t="s">
        <v>20</v>
      </c>
      <c r="B3194" s="58" t="s">
        <v>185</v>
      </c>
      <c r="C3194" s="58">
        <v>1</v>
      </c>
      <c r="D3194" s="58">
        <v>0</v>
      </c>
      <c r="E3194" s="58">
        <v>1</v>
      </c>
      <c r="F3194" s="58">
        <v>45</v>
      </c>
    </row>
    <row r="3195" spans="1:6" x14ac:dyDescent="0.25">
      <c r="A3195" s="58" t="s">
        <v>20</v>
      </c>
      <c r="B3195" s="58" t="s">
        <v>185</v>
      </c>
      <c r="C3195" s="58">
        <v>1</v>
      </c>
      <c r="D3195" s="58">
        <v>1</v>
      </c>
      <c r="E3195" s="58">
        <v>0</v>
      </c>
      <c r="F3195" s="58">
        <v>4</v>
      </c>
    </row>
    <row r="3196" spans="1:6" x14ac:dyDescent="0.25">
      <c r="A3196" s="58" t="s">
        <v>20</v>
      </c>
      <c r="B3196" s="58" t="s">
        <v>185</v>
      </c>
      <c r="C3196" s="58">
        <v>1</v>
      </c>
      <c r="D3196" s="58">
        <v>1</v>
      </c>
      <c r="E3196" s="58">
        <v>1</v>
      </c>
      <c r="F3196" s="58">
        <v>10</v>
      </c>
    </row>
    <row r="3197" spans="1:6" x14ac:dyDescent="0.25">
      <c r="A3197" s="58" t="s">
        <v>20</v>
      </c>
      <c r="B3197" s="58" t="s">
        <v>173</v>
      </c>
      <c r="C3197" s="58">
        <v>0</v>
      </c>
      <c r="D3197" s="58">
        <v>0</v>
      </c>
      <c r="E3197" s="58">
        <v>0</v>
      </c>
      <c r="F3197" s="58">
        <v>24</v>
      </c>
    </row>
    <row r="3198" spans="1:6" x14ac:dyDescent="0.25">
      <c r="A3198" s="58" t="s">
        <v>20</v>
      </c>
      <c r="B3198" s="58" t="s">
        <v>173</v>
      </c>
      <c r="C3198" s="58">
        <v>0</v>
      </c>
      <c r="D3198" s="58">
        <v>0</v>
      </c>
      <c r="E3198" s="58">
        <v>1</v>
      </c>
      <c r="F3198" s="58">
        <v>170</v>
      </c>
    </row>
    <row r="3199" spans="1:6" x14ac:dyDescent="0.25">
      <c r="A3199" s="58" t="s">
        <v>20</v>
      </c>
      <c r="B3199" s="58" t="s">
        <v>173</v>
      </c>
      <c r="C3199" s="58">
        <v>0</v>
      </c>
      <c r="D3199" s="58">
        <v>1</v>
      </c>
      <c r="E3199" s="58">
        <v>0</v>
      </c>
      <c r="F3199" s="58">
        <v>1</v>
      </c>
    </row>
    <row r="3200" spans="1:6" x14ac:dyDescent="0.25">
      <c r="A3200" s="58" t="s">
        <v>20</v>
      </c>
      <c r="B3200" s="58" t="s">
        <v>173</v>
      </c>
      <c r="C3200" s="58">
        <v>0</v>
      </c>
      <c r="D3200" s="58">
        <v>1</v>
      </c>
      <c r="E3200" s="58">
        <v>1</v>
      </c>
      <c r="F3200" s="58">
        <v>5</v>
      </c>
    </row>
    <row r="3201" spans="1:6" x14ac:dyDescent="0.25">
      <c r="A3201" s="58" t="s">
        <v>20</v>
      </c>
      <c r="B3201" s="58" t="s">
        <v>173</v>
      </c>
      <c r="C3201" s="58">
        <v>1</v>
      </c>
      <c r="D3201" s="58">
        <v>0</v>
      </c>
      <c r="E3201" s="58">
        <v>0</v>
      </c>
      <c r="F3201" s="58">
        <v>13</v>
      </c>
    </row>
    <row r="3202" spans="1:6" x14ac:dyDescent="0.25">
      <c r="A3202" s="58" t="s">
        <v>20</v>
      </c>
      <c r="B3202" s="58" t="s">
        <v>173</v>
      </c>
      <c r="C3202" s="58">
        <v>1</v>
      </c>
      <c r="D3202" s="58">
        <v>0</v>
      </c>
      <c r="E3202" s="58">
        <v>1</v>
      </c>
      <c r="F3202" s="58">
        <v>32</v>
      </c>
    </row>
    <row r="3203" spans="1:6" x14ac:dyDescent="0.25">
      <c r="A3203" s="58" t="s">
        <v>20</v>
      </c>
      <c r="B3203" s="58" t="s">
        <v>173</v>
      </c>
      <c r="C3203" s="58">
        <v>1</v>
      </c>
      <c r="D3203" s="58">
        <v>1</v>
      </c>
      <c r="E3203" s="58">
        <v>0</v>
      </c>
      <c r="F3203" s="58">
        <v>13</v>
      </c>
    </row>
    <row r="3204" spans="1:6" x14ac:dyDescent="0.25">
      <c r="A3204" s="58" t="s">
        <v>20</v>
      </c>
      <c r="B3204" s="58" t="s">
        <v>173</v>
      </c>
      <c r="C3204" s="58">
        <v>1</v>
      </c>
      <c r="D3204" s="58">
        <v>1</v>
      </c>
      <c r="E3204" s="58">
        <v>1</v>
      </c>
      <c r="F3204" s="58">
        <v>9</v>
      </c>
    </row>
    <row r="3205" spans="1:6" x14ac:dyDescent="0.25">
      <c r="A3205" s="58" t="s">
        <v>20</v>
      </c>
      <c r="B3205" s="58" t="s">
        <v>174</v>
      </c>
      <c r="C3205" s="58">
        <v>0</v>
      </c>
      <c r="D3205" s="58">
        <v>0</v>
      </c>
      <c r="E3205" s="58">
        <v>0</v>
      </c>
      <c r="F3205" s="58">
        <v>58</v>
      </c>
    </row>
    <row r="3206" spans="1:6" x14ac:dyDescent="0.25">
      <c r="A3206" s="58" t="s">
        <v>20</v>
      </c>
      <c r="B3206" s="58" t="s">
        <v>174</v>
      </c>
      <c r="C3206" s="58">
        <v>0</v>
      </c>
      <c r="D3206" s="58">
        <v>0</v>
      </c>
      <c r="E3206" s="58">
        <v>1</v>
      </c>
      <c r="F3206" s="58">
        <v>205</v>
      </c>
    </row>
    <row r="3207" spans="1:6" x14ac:dyDescent="0.25">
      <c r="A3207" s="58" t="s">
        <v>20</v>
      </c>
      <c r="B3207" s="58" t="s">
        <v>174</v>
      </c>
      <c r="C3207" s="58">
        <v>0</v>
      </c>
      <c r="D3207" s="58">
        <v>1</v>
      </c>
      <c r="E3207" s="58">
        <v>0</v>
      </c>
      <c r="F3207" s="58">
        <v>4</v>
      </c>
    </row>
    <row r="3208" spans="1:6" x14ac:dyDescent="0.25">
      <c r="A3208" s="58" t="s">
        <v>20</v>
      </c>
      <c r="B3208" s="58" t="s">
        <v>174</v>
      </c>
      <c r="C3208" s="58">
        <v>0</v>
      </c>
      <c r="D3208" s="58">
        <v>1</v>
      </c>
      <c r="E3208" s="58">
        <v>1</v>
      </c>
      <c r="F3208" s="58">
        <v>3</v>
      </c>
    </row>
    <row r="3209" spans="1:6" x14ac:dyDescent="0.25">
      <c r="A3209" s="58" t="s">
        <v>20</v>
      </c>
      <c r="B3209" s="58" t="s">
        <v>174</v>
      </c>
      <c r="C3209" s="58">
        <v>1</v>
      </c>
      <c r="D3209" s="58">
        <v>0</v>
      </c>
      <c r="E3209" s="58">
        <v>0</v>
      </c>
      <c r="F3209" s="58">
        <v>14</v>
      </c>
    </row>
    <row r="3210" spans="1:6" x14ac:dyDescent="0.25">
      <c r="A3210" s="58" t="s">
        <v>20</v>
      </c>
      <c r="B3210" s="58" t="s">
        <v>174</v>
      </c>
      <c r="C3210" s="58">
        <v>1</v>
      </c>
      <c r="D3210" s="58">
        <v>0</v>
      </c>
      <c r="E3210" s="58">
        <v>1</v>
      </c>
      <c r="F3210" s="58">
        <v>26</v>
      </c>
    </row>
    <row r="3211" spans="1:6" x14ac:dyDescent="0.25">
      <c r="A3211" s="58" t="s">
        <v>20</v>
      </c>
      <c r="B3211" s="58" t="s">
        <v>174</v>
      </c>
      <c r="C3211" s="58">
        <v>1</v>
      </c>
      <c r="D3211" s="58">
        <v>1</v>
      </c>
      <c r="E3211" s="58">
        <v>0</v>
      </c>
      <c r="F3211" s="58">
        <v>12</v>
      </c>
    </row>
    <row r="3212" spans="1:6" x14ac:dyDescent="0.25">
      <c r="A3212" s="58" t="s">
        <v>20</v>
      </c>
      <c r="B3212" s="58" t="s">
        <v>174</v>
      </c>
      <c r="C3212" s="58">
        <v>1</v>
      </c>
      <c r="D3212" s="58">
        <v>1</v>
      </c>
      <c r="E3212" s="58">
        <v>1</v>
      </c>
      <c r="F3212" s="58">
        <v>13</v>
      </c>
    </row>
    <row r="3213" spans="1:6" x14ac:dyDescent="0.25">
      <c r="A3213" s="58" t="s">
        <v>20</v>
      </c>
      <c r="B3213" s="58" t="s">
        <v>181</v>
      </c>
      <c r="C3213" s="58">
        <v>0</v>
      </c>
      <c r="D3213" s="58">
        <v>0</v>
      </c>
      <c r="E3213" s="58">
        <v>0</v>
      </c>
      <c r="F3213" s="58">
        <v>14</v>
      </c>
    </row>
    <row r="3214" spans="1:6" x14ac:dyDescent="0.25">
      <c r="A3214" s="58" t="s">
        <v>20</v>
      </c>
      <c r="B3214" s="58" t="s">
        <v>181</v>
      </c>
      <c r="C3214" s="58">
        <v>0</v>
      </c>
      <c r="D3214" s="58">
        <v>0</v>
      </c>
      <c r="E3214" s="58">
        <v>1</v>
      </c>
      <c r="F3214" s="58">
        <v>39</v>
      </c>
    </row>
    <row r="3215" spans="1:6" x14ac:dyDescent="0.25">
      <c r="A3215" s="58" t="s">
        <v>20</v>
      </c>
      <c r="B3215" s="58" t="s">
        <v>181</v>
      </c>
      <c r="C3215" s="58">
        <v>0</v>
      </c>
      <c r="D3215" s="58">
        <v>1</v>
      </c>
      <c r="E3215" s="58">
        <v>0</v>
      </c>
      <c r="F3215" s="58">
        <v>1</v>
      </c>
    </row>
    <row r="3216" spans="1:6" x14ac:dyDescent="0.25">
      <c r="A3216" s="58" t="s">
        <v>20</v>
      </c>
      <c r="B3216" s="58" t="s">
        <v>181</v>
      </c>
      <c r="C3216" s="58">
        <v>0</v>
      </c>
      <c r="D3216" s="58">
        <v>1</v>
      </c>
      <c r="E3216" s="58">
        <v>1</v>
      </c>
      <c r="F3216" s="58">
        <v>1</v>
      </c>
    </row>
    <row r="3217" spans="1:6" x14ac:dyDescent="0.25">
      <c r="A3217" s="58" t="s">
        <v>20</v>
      </c>
      <c r="B3217" s="58" t="s">
        <v>181</v>
      </c>
      <c r="C3217" s="58">
        <v>1</v>
      </c>
      <c r="D3217" s="58">
        <v>0</v>
      </c>
      <c r="E3217" s="58">
        <v>0</v>
      </c>
      <c r="F3217" s="58">
        <v>4</v>
      </c>
    </row>
    <row r="3218" spans="1:6" x14ac:dyDescent="0.25">
      <c r="A3218" s="58" t="s">
        <v>20</v>
      </c>
      <c r="B3218" s="58" t="s">
        <v>181</v>
      </c>
      <c r="C3218" s="58">
        <v>1</v>
      </c>
      <c r="D3218" s="58">
        <v>0</v>
      </c>
      <c r="E3218" s="58">
        <v>1</v>
      </c>
      <c r="F3218" s="58">
        <v>3</v>
      </c>
    </row>
    <row r="3219" spans="1:6" x14ac:dyDescent="0.25">
      <c r="A3219" s="58" t="s">
        <v>20</v>
      </c>
      <c r="B3219" s="58" t="s">
        <v>181</v>
      </c>
      <c r="C3219" s="58">
        <v>1</v>
      </c>
      <c r="D3219" s="58">
        <v>1</v>
      </c>
      <c r="E3219" s="58">
        <v>0</v>
      </c>
      <c r="F3219" s="58">
        <v>1</v>
      </c>
    </row>
    <row r="3220" spans="1:6" x14ac:dyDescent="0.25">
      <c r="A3220" s="58" t="s">
        <v>20</v>
      </c>
      <c r="B3220" s="58" t="s">
        <v>181</v>
      </c>
      <c r="C3220" s="58">
        <v>1</v>
      </c>
      <c r="D3220" s="58">
        <v>1</v>
      </c>
      <c r="E3220" s="58">
        <v>1</v>
      </c>
      <c r="F3220" s="58">
        <v>4</v>
      </c>
    </row>
    <row r="3221" spans="1:6" x14ac:dyDescent="0.25">
      <c r="A3221" s="58" t="s">
        <v>20</v>
      </c>
      <c r="B3221" s="58" t="s">
        <v>215</v>
      </c>
      <c r="C3221" s="58">
        <v>0</v>
      </c>
      <c r="D3221" s="58">
        <v>0</v>
      </c>
      <c r="E3221" s="58">
        <v>0</v>
      </c>
      <c r="F3221" s="58">
        <v>15</v>
      </c>
    </row>
    <row r="3222" spans="1:6" x14ac:dyDescent="0.25">
      <c r="A3222" s="58" t="s">
        <v>20</v>
      </c>
      <c r="B3222" s="58" t="s">
        <v>215</v>
      </c>
      <c r="C3222" s="58">
        <v>0</v>
      </c>
      <c r="D3222" s="58">
        <v>0</v>
      </c>
      <c r="E3222" s="58">
        <v>1</v>
      </c>
      <c r="F3222" s="58">
        <v>54</v>
      </c>
    </row>
    <row r="3223" spans="1:6" x14ac:dyDescent="0.25">
      <c r="A3223" s="58" t="s">
        <v>20</v>
      </c>
      <c r="B3223" s="58" t="s">
        <v>215</v>
      </c>
      <c r="C3223" s="58">
        <v>0</v>
      </c>
      <c r="D3223" s="58">
        <v>1</v>
      </c>
      <c r="E3223" s="58">
        <v>0</v>
      </c>
      <c r="F3223" s="58">
        <v>1</v>
      </c>
    </row>
    <row r="3224" spans="1:6" x14ac:dyDescent="0.25">
      <c r="A3224" s="58" t="s">
        <v>20</v>
      </c>
      <c r="B3224" s="58" t="s">
        <v>215</v>
      </c>
      <c r="C3224" s="58">
        <v>1</v>
      </c>
      <c r="D3224" s="58">
        <v>0</v>
      </c>
      <c r="E3224" s="58">
        <v>0</v>
      </c>
      <c r="F3224" s="58">
        <v>8</v>
      </c>
    </row>
    <row r="3225" spans="1:6" x14ac:dyDescent="0.25">
      <c r="A3225" s="58" t="s">
        <v>20</v>
      </c>
      <c r="B3225" s="58" t="s">
        <v>215</v>
      </c>
      <c r="C3225" s="58">
        <v>1</v>
      </c>
      <c r="D3225" s="58">
        <v>0</v>
      </c>
      <c r="E3225" s="58">
        <v>1</v>
      </c>
      <c r="F3225" s="58">
        <v>19</v>
      </c>
    </row>
    <row r="3226" spans="1:6" x14ac:dyDescent="0.25">
      <c r="A3226" s="58" t="s">
        <v>20</v>
      </c>
      <c r="B3226" s="58" t="s">
        <v>215</v>
      </c>
      <c r="C3226" s="58">
        <v>1</v>
      </c>
      <c r="D3226" s="58">
        <v>1</v>
      </c>
      <c r="E3226" s="58">
        <v>0</v>
      </c>
      <c r="F3226" s="58">
        <v>5</v>
      </c>
    </row>
    <row r="3227" spans="1:6" x14ac:dyDescent="0.25">
      <c r="A3227" s="58" t="s">
        <v>20</v>
      </c>
      <c r="B3227" s="58" t="s">
        <v>221</v>
      </c>
      <c r="C3227" s="58">
        <v>0</v>
      </c>
      <c r="D3227" s="58">
        <v>0</v>
      </c>
      <c r="E3227" s="58">
        <v>0</v>
      </c>
      <c r="F3227" s="58">
        <v>31</v>
      </c>
    </row>
    <row r="3228" spans="1:6" x14ac:dyDescent="0.25">
      <c r="A3228" s="58" t="s">
        <v>20</v>
      </c>
      <c r="B3228" s="58" t="s">
        <v>221</v>
      </c>
      <c r="C3228" s="58">
        <v>0</v>
      </c>
      <c r="D3228" s="58">
        <v>0</v>
      </c>
      <c r="E3228" s="58">
        <v>1</v>
      </c>
      <c r="F3228" s="58">
        <v>121</v>
      </c>
    </row>
    <row r="3229" spans="1:6" x14ac:dyDescent="0.25">
      <c r="A3229" s="58" t="s">
        <v>20</v>
      </c>
      <c r="B3229" s="58" t="s">
        <v>221</v>
      </c>
      <c r="C3229" s="58">
        <v>0</v>
      </c>
      <c r="D3229" s="58">
        <v>1</v>
      </c>
      <c r="E3229" s="58">
        <v>0</v>
      </c>
      <c r="F3229" s="58">
        <v>1</v>
      </c>
    </row>
    <row r="3230" spans="1:6" x14ac:dyDescent="0.25">
      <c r="A3230" s="58" t="s">
        <v>20</v>
      </c>
      <c r="B3230" s="58" t="s">
        <v>221</v>
      </c>
      <c r="C3230" s="58">
        <v>0</v>
      </c>
      <c r="D3230" s="58">
        <v>1</v>
      </c>
      <c r="E3230" s="58">
        <v>1</v>
      </c>
      <c r="F3230" s="58">
        <v>2</v>
      </c>
    </row>
    <row r="3231" spans="1:6" x14ac:dyDescent="0.25">
      <c r="A3231" s="58" t="s">
        <v>20</v>
      </c>
      <c r="B3231" s="58" t="s">
        <v>221</v>
      </c>
      <c r="C3231" s="58">
        <v>1</v>
      </c>
      <c r="D3231" s="58">
        <v>0</v>
      </c>
      <c r="E3231" s="58">
        <v>0</v>
      </c>
      <c r="F3231" s="58">
        <v>8</v>
      </c>
    </row>
    <row r="3232" spans="1:6" x14ac:dyDescent="0.25">
      <c r="A3232" s="58" t="s">
        <v>20</v>
      </c>
      <c r="B3232" s="58" t="s">
        <v>221</v>
      </c>
      <c r="C3232" s="58">
        <v>1</v>
      </c>
      <c r="D3232" s="58">
        <v>0</v>
      </c>
      <c r="E3232" s="58">
        <v>1</v>
      </c>
      <c r="F3232" s="58">
        <v>19</v>
      </c>
    </row>
    <row r="3233" spans="1:6" x14ac:dyDescent="0.25">
      <c r="A3233" s="58" t="s">
        <v>20</v>
      </c>
      <c r="B3233" s="58" t="s">
        <v>221</v>
      </c>
      <c r="C3233" s="58">
        <v>1</v>
      </c>
      <c r="D3233" s="58">
        <v>1</v>
      </c>
      <c r="E3233" s="58">
        <v>0</v>
      </c>
      <c r="F3233" s="58">
        <v>3</v>
      </c>
    </row>
    <row r="3234" spans="1:6" x14ac:dyDescent="0.25">
      <c r="A3234" s="58" t="s">
        <v>20</v>
      </c>
      <c r="B3234" s="58" t="s">
        <v>221</v>
      </c>
      <c r="C3234" s="58">
        <v>1</v>
      </c>
      <c r="D3234" s="58">
        <v>1</v>
      </c>
      <c r="E3234" s="58">
        <v>1</v>
      </c>
      <c r="F3234" s="58">
        <v>11</v>
      </c>
    </row>
    <row r="3235" spans="1:6" x14ac:dyDescent="0.25">
      <c r="A3235" s="58" t="s">
        <v>20</v>
      </c>
      <c r="B3235" s="58" t="s">
        <v>183</v>
      </c>
      <c r="C3235" s="58">
        <v>0</v>
      </c>
      <c r="D3235" s="58">
        <v>0</v>
      </c>
      <c r="E3235" s="58">
        <v>0</v>
      </c>
      <c r="F3235" s="58">
        <v>22</v>
      </c>
    </row>
    <row r="3236" spans="1:6" x14ac:dyDescent="0.25">
      <c r="A3236" s="58" t="s">
        <v>20</v>
      </c>
      <c r="B3236" s="58" t="s">
        <v>183</v>
      </c>
      <c r="C3236" s="58">
        <v>0</v>
      </c>
      <c r="D3236" s="58">
        <v>0</v>
      </c>
      <c r="E3236" s="58">
        <v>1</v>
      </c>
      <c r="F3236" s="58">
        <v>71</v>
      </c>
    </row>
    <row r="3237" spans="1:6" x14ac:dyDescent="0.25">
      <c r="A3237" s="58" t="s">
        <v>20</v>
      </c>
      <c r="B3237" s="58" t="s">
        <v>183</v>
      </c>
      <c r="C3237" s="58">
        <v>0</v>
      </c>
      <c r="D3237" s="58">
        <v>1</v>
      </c>
      <c r="E3237" s="58">
        <v>1</v>
      </c>
      <c r="F3237" s="58">
        <v>3</v>
      </c>
    </row>
    <row r="3238" spans="1:6" x14ac:dyDescent="0.25">
      <c r="A3238" s="58" t="s">
        <v>20</v>
      </c>
      <c r="B3238" s="58" t="s">
        <v>183</v>
      </c>
      <c r="C3238" s="58">
        <v>1</v>
      </c>
      <c r="D3238" s="58">
        <v>0</v>
      </c>
      <c r="E3238" s="58">
        <v>0</v>
      </c>
      <c r="F3238" s="58">
        <v>2</v>
      </c>
    </row>
    <row r="3239" spans="1:6" x14ac:dyDescent="0.25">
      <c r="A3239" s="58" t="s">
        <v>20</v>
      </c>
      <c r="B3239" s="58" t="s">
        <v>183</v>
      </c>
      <c r="C3239" s="58">
        <v>1</v>
      </c>
      <c r="D3239" s="58">
        <v>0</v>
      </c>
      <c r="E3239" s="58">
        <v>1</v>
      </c>
      <c r="F3239" s="58">
        <v>10</v>
      </c>
    </row>
    <row r="3240" spans="1:6" x14ac:dyDescent="0.25">
      <c r="A3240" s="58" t="s">
        <v>20</v>
      </c>
      <c r="B3240" s="58" t="s">
        <v>183</v>
      </c>
      <c r="C3240" s="58">
        <v>1</v>
      </c>
      <c r="D3240" s="58">
        <v>1</v>
      </c>
      <c r="E3240" s="58">
        <v>0</v>
      </c>
      <c r="F3240" s="58">
        <v>2</v>
      </c>
    </row>
    <row r="3241" spans="1:6" x14ac:dyDescent="0.25">
      <c r="A3241" s="58" t="s">
        <v>20</v>
      </c>
      <c r="B3241" s="58" t="s">
        <v>183</v>
      </c>
      <c r="C3241" s="58">
        <v>1</v>
      </c>
      <c r="D3241" s="58">
        <v>1</v>
      </c>
      <c r="E3241" s="58">
        <v>1</v>
      </c>
      <c r="F3241" s="58">
        <v>3</v>
      </c>
    </row>
    <row r="3242" spans="1:6" x14ac:dyDescent="0.25">
      <c r="A3242" s="58" t="s">
        <v>20</v>
      </c>
      <c r="B3242" s="58" t="s">
        <v>179</v>
      </c>
      <c r="C3242" s="58">
        <v>0</v>
      </c>
      <c r="D3242" s="58">
        <v>0</v>
      </c>
      <c r="E3242" s="58">
        <v>0</v>
      </c>
      <c r="F3242" s="58">
        <v>18</v>
      </c>
    </row>
    <row r="3243" spans="1:6" x14ac:dyDescent="0.25">
      <c r="A3243" s="58" t="s">
        <v>20</v>
      </c>
      <c r="B3243" s="58" t="s">
        <v>179</v>
      </c>
      <c r="C3243" s="58">
        <v>0</v>
      </c>
      <c r="D3243" s="58">
        <v>0</v>
      </c>
      <c r="E3243" s="58">
        <v>1</v>
      </c>
      <c r="F3243" s="58">
        <v>96</v>
      </c>
    </row>
    <row r="3244" spans="1:6" x14ac:dyDescent="0.25">
      <c r="A3244" s="58" t="s">
        <v>20</v>
      </c>
      <c r="B3244" s="58" t="s">
        <v>179</v>
      </c>
      <c r="C3244" s="58">
        <v>0</v>
      </c>
      <c r="D3244" s="58">
        <v>1</v>
      </c>
      <c r="E3244" s="58">
        <v>1</v>
      </c>
      <c r="F3244" s="58">
        <v>1</v>
      </c>
    </row>
    <row r="3245" spans="1:6" x14ac:dyDescent="0.25">
      <c r="A3245" s="58" t="s">
        <v>20</v>
      </c>
      <c r="B3245" s="58" t="s">
        <v>179</v>
      </c>
      <c r="C3245" s="58">
        <v>1</v>
      </c>
      <c r="D3245" s="58">
        <v>0</v>
      </c>
      <c r="E3245" s="58">
        <v>0</v>
      </c>
      <c r="F3245" s="58">
        <v>4</v>
      </c>
    </row>
    <row r="3246" spans="1:6" x14ac:dyDescent="0.25">
      <c r="A3246" s="58" t="s">
        <v>20</v>
      </c>
      <c r="B3246" s="58" t="s">
        <v>179</v>
      </c>
      <c r="C3246" s="58">
        <v>1</v>
      </c>
      <c r="D3246" s="58">
        <v>0</v>
      </c>
      <c r="E3246" s="58">
        <v>1</v>
      </c>
      <c r="F3246" s="58">
        <v>14</v>
      </c>
    </row>
    <row r="3247" spans="1:6" x14ac:dyDescent="0.25">
      <c r="A3247" s="58" t="s">
        <v>20</v>
      </c>
      <c r="B3247" s="58" t="s">
        <v>179</v>
      </c>
      <c r="C3247" s="58">
        <v>1</v>
      </c>
      <c r="D3247" s="58">
        <v>1</v>
      </c>
      <c r="E3247" s="58">
        <v>0</v>
      </c>
      <c r="F3247" s="58">
        <v>6</v>
      </c>
    </row>
    <row r="3248" spans="1:6" x14ac:dyDescent="0.25">
      <c r="A3248" s="58" t="s">
        <v>20</v>
      </c>
      <c r="B3248" s="58" t="s">
        <v>179</v>
      </c>
      <c r="C3248" s="58">
        <v>1</v>
      </c>
      <c r="D3248" s="58">
        <v>1</v>
      </c>
      <c r="E3248" s="58">
        <v>1</v>
      </c>
      <c r="F3248" s="58">
        <v>5</v>
      </c>
    </row>
    <row r="3249" spans="1:6" x14ac:dyDescent="0.25">
      <c r="A3249" s="58" t="s">
        <v>20</v>
      </c>
      <c r="B3249" s="58" t="s">
        <v>220</v>
      </c>
      <c r="C3249" s="58">
        <v>0</v>
      </c>
      <c r="D3249" s="58">
        <v>0</v>
      </c>
      <c r="E3249" s="58">
        <v>0</v>
      </c>
      <c r="F3249" s="58">
        <v>20</v>
      </c>
    </row>
    <row r="3250" spans="1:6" x14ac:dyDescent="0.25">
      <c r="A3250" s="58" t="s">
        <v>20</v>
      </c>
      <c r="B3250" s="58" t="s">
        <v>220</v>
      </c>
      <c r="C3250" s="58">
        <v>0</v>
      </c>
      <c r="D3250" s="58">
        <v>0</v>
      </c>
      <c r="E3250" s="58">
        <v>1</v>
      </c>
      <c r="F3250" s="58">
        <v>138</v>
      </c>
    </row>
    <row r="3251" spans="1:6" x14ac:dyDescent="0.25">
      <c r="A3251" s="58" t="s">
        <v>20</v>
      </c>
      <c r="B3251" s="58" t="s">
        <v>220</v>
      </c>
      <c r="C3251" s="58">
        <v>0</v>
      </c>
      <c r="D3251" s="58">
        <v>1</v>
      </c>
      <c r="E3251" s="58">
        <v>0</v>
      </c>
      <c r="F3251" s="58">
        <v>1</v>
      </c>
    </row>
    <row r="3252" spans="1:6" x14ac:dyDescent="0.25">
      <c r="A3252" s="58" t="s">
        <v>20</v>
      </c>
      <c r="B3252" s="58" t="s">
        <v>220</v>
      </c>
      <c r="C3252" s="58">
        <v>0</v>
      </c>
      <c r="D3252" s="58">
        <v>1</v>
      </c>
      <c r="E3252" s="58">
        <v>1</v>
      </c>
      <c r="F3252" s="58">
        <v>1</v>
      </c>
    </row>
    <row r="3253" spans="1:6" x14ac:dyDescent="0.25">
      <c r="A3253" s="58" t="s">
        <v>20</v>
      </c>
      <c r="B3253" s="58" t="s">
        <v>220</v>
      </c>
      <c r="C3253" s="58">
        <v>1</v>
      </c>
      <c r="D3253" s="58">
        <v>0</v>
      </c>
      <c r="E3253" s="58">
        <v>0</v>
      </c>
      <c r="F3253" s="58">
        <v>7</v>
      </c>
    </row>
    <row r="3254" spans="1:6" x14ac:dyDescent="0.25">
      <c r="A3254" s="58" t="s">
        <v>20</v>
      </c>
      <c r="B3254" s="58" t="s">
        <v>220</v>
      </c>
      <c r="C3254" s="58">
        <v>1</v>
      </c>
      <c r="D3254" s="58">
        <v>0</v>
      </c>
      <c r="E3254" s="58">
        <v>1</v>
      </c>
      <c r="F3254" s="58">
        <v>25</v>
      </c>
    </row>
    <row r="3255" spans="1:6" x14ac:dyDescent="0.25">
      <c r="A3255" s="58" t="s">
        <v>20</v>
      </c>
      <c r="B3255" s="58" t="s">
        <v>220</v>
      </c>
      <c r="C3255" s="58">
        <v>1</v>
      </c>
      <c r="D3255" s="58">
        <v>1</v>
      </c>
      <c r="E3255" s="58">
        <v>0</v>
      </c>
      <c r="F3255" s="58">
        <v>1</v>
      </c>
    </row>
    <row r="3256" spans="1:6" x14ac:dyDescent="0.25">
      <c r="A3256" s="58" t="s">
        <v>20</v>
      </c>
      <c r="B3256" s="58" t="s">
        <v>220</v>
      </c>
      <c r="C3256" s="58">
        <v>1</v>
      </c>
      <c r="D3256" s="58">
        <v>1</v>
      </c>
      <c r="E3256" s="58">
        <v>1</v>
      </c>
      <c r="F3256" s="58">
        <v>2</v>
      </c>
    </row>
    <row r="3257" spans="1:6" x14ac:dyDescent="0.25">
      <c r="A3257" s="58" t="s">
        <v>20</v>
      </c>
      <c r="B3257" s="58" t="s">
        <v>184</v>
      </c>
      <c r="C3257" s="58">
        <v>0</v>
      </c>
      <c r="D3257" s="58">
        <v>0</v>
      </c>
      <c r="E3257" s="58">
        <v>0</v>
      </c>
      <c r="F3257" s="58">
        <v>23</v>
      </c>
    </row>
    <row r="3258" spans="1:6" x14ac:dyDescent="0.25">
      <c r="A3258" s="58" t="s">
        <v>20</v>
      </c>
      <c r="B3258" s="58" t="s">
        <v>184</v>
      </c>
      <c r="C3258" s="58">
        <v>0</v>
      </c>
      <c r="D3258" s="58">
        <v>0</v>
      </c>
      <c r="E3258" s="58">
        <v>1</v>
      </c>
      <c r="F3258" s="58">
        <v>132</v>
      </c>
    </row>
    <row r="3259" spans="1:6" x14ac:dyDescent="0.25">
      <c r="A3259" s="58" t="s">
        <v>20</v>
      </c>
      <c r="B3259" s="58" t="s">
        <v>184</v>
      </c>
      <c r="C3259" s="58">
        <v>0</v>
      </c>
      <c r="D3259" s="58">
        <v>1</v>
      </c>
      <c r="E3259" s="58">
        <v>0</v>
      </c>
      <c r="F3259" s="58">
        <v>1</v>
      </c>
    </row>
    <row r="3260" spans="1:6" x14ac:dyDescent="0.25">
      <c r="A3260" s="58" t="s">
        <v>20</v>
      </c>
      <c r="B3260" s="58" t="s">
        <v>184</v>
      </c>
      <c r="C3260" s="58">
        <v>1</v>
      </c>
      <c r="D3260" s="58">
        <v>0</v>
      </c>
      <c r="E3260" s="58">
        <v>0</v>
      </c>
      <c r="F3260" s="58">
        <v>9</v>
      </c>
    </row>
    <row r="3261" spans="1:6" x14ac:dyDescent="0.25">
      <c r="A3261" s="58" t="s">
        <v>20</v>
      </c>
      <c r="B3261" s="58" t="s">
        <v>184</v>
      </c>
      <c r="C3261" s="58">
        <v>1</v>
      </c>
      <c r="D3261" s="58">
        <v>0</v>
      </c>
      <c r="E3261" s="58">
        <v>1</v>
      </c>
      <c r="F3261" s="58">
        <v>22</v>
      </c>
    </row>
    <row r="3262" spans="1:6" x14ac:dyDescent="0.25">
      <c r="A3262" s="58" t="s">
        <v>20</v>
      </c>
      <c r="B3262" s="58" t="s">
        <v>184</v>
      </c>
      <c r="C3262" s="58">
        <v>1</v>
      </c>
      <c r="D3262" s="58">
        <v>1</v>
      </c>
      <c r="E3262" s="58">
        <v>0</v>
      </c>
      <c r="F3262" s="58">
        <v>1</v>
      </c>
    </row>
    <row r="3263" spans="1:6" x14ac:dyDescent="0.25">
      <c r="A3263" s="58" t="s">
        <v>20</v>
      </c>
      <c r="B3263" s="58" t="s">
        <v>184</v>
      </c>
      <c r="C3263" s="58">
        <v>1</v>
      </c>
      <c r="D3263" s="58">
        <v>1</v>
      </c>
      <c r="E3263" s="58">
        <v>1</v>
      </c>
      <c r="F3263" s="58">
        <v>2</v>
      </c>
    </row>
    <row r="3264" spans="1:6" x14ac:dyDescent="0.25">
      <c r="A3264" s="58" t="s">
        <v>20</v>
      </c>
      <c r="B3264" s="58" t="s">
        <v>219</v>
      </c>
      <c r="C3264" s="58">
        <v>0</v>
      </c>
      <c r="D3264" s="58">
        <v>0</v>
      </c>
      <c r="E3264" s="58">
        <v>0</v>
      </c>
      <c r="F3264" s="58">
        <v>24</v>
      </c>
    </row>
    <row r="3265" spans="1:6" x14ac:dyDescent="0.25">
      <c r="A3265" s="58" t="s">
        <v>20</v>
      </c>
      <c r="B3265" s="58" t="s">
        <v>219</v>
      </c>
      <c r="C3265" s="58">
        <v>0</v>
      </c>
      <c r="D3265" s="58">
        <v>0</v>
      </c>
      <c r="E3265" s="58">
        <v>1</v>
      </c>
      <c r="F3265" s="58">
        <v>152</v>
      </c>
    </row>
    <row r="3266" spans="1:6" x14ac:dyDescent="0.25">
      <c r="A3266" s="58" t="s">
        <v>20</v>
      </c>
      <c r="B3266" s="58" t="s">
        <v>219</v>
      </c>
      <c r="C3266" s="58">
        <v>1</v>
      </c>
      <c r="D3266" s="58">
        <v>0</v>
      </c>
      <c r="E3266" s="58">
        <v>0</v>
      </c>
      <c r="F3266" s="58">
        <v>7</v>
      </c>
    </row>
    <row r="3267" spans="1:6" x14ac:dyDescent="0.25">
      <c r="A3267" s="58" t="s">
        <v>20</v>
      </c>
      <c r="B3267" s="58" t="s">
        <v>219</v>
      </c>
      <c r="C3267" s="58">
        <v>1</v>
      </c>
      <c r="D3267" s="58">
        <v>0</v>
      </c>
      <c r="E3267" s="58">
        <v>1</v>
      </c>
      <c r="F3267" s="58">
        <v>20</v>
      </c>
    </row>
    <row r="3268" spans="1:6" x14ac:dyDescent="0.25">
      <c r="A3268" s="58" t="s">
        <v>20</v>
      </c>
      <c r="B3268" s="58" t="s">
        <v>219</v>
      </c>
      <c r="C3268" s="58">
        <v>1</v>
      </c>
      <c r="D3268" s="58">
        <v>1</v>
      </c>
      <c r="E3268" s="58">
        <v>0</v>
      </c>
      <c r="F3268" s="58">
        <v>5</v>
      </c>
    </row>
    <row r="3269" spans="1:6" x14ac:dyDescent="0.25">
      <c r="A3269" s="58" t="s">
        <v>20</v>
      </c>
      <c r="B3269" s="58" t="s">
        <v>219</v>
      </c>
      <c r="C3269" s="58">
        <v>1</v>
      </c>
      <c r="D3269" s="58">
        <v>1</v>
      </c>
      <c r="E3269" s="58">
        <v>1</v>
      </c>
      <c r="F3269" s="58">
        <v>3</v>
      </c>
    </row>
    <row r="3270" spans="1:6" x14ac:dyDescent="0.25">
      <c r="A3270" s="58" t="s">
        <v>20</v>
      </c>
      <c r="B3270" s="58" t="s">
        <v>216</v>
      </c>
      <c r="C3270" s="58">
        <v>0</v>
      </c>
      <c r="D3270" s="58">
        <v>0</v>
      </c>
      <c r="E3270" s="58">
        <v>0</v>
      </c>
      <c r="F3270" s="58">
        <v>11</v>
      </c>
    </row>
    <row r="3271" spans="1:6" x14ac:dyDescent="0.25">
      <c r="A3271" s="58" t="s">
        <v>20</v>
      </c>
      <c r="B3271" s="58" t="s">
        <v>216</v>
      </c>
      <c r="C3271" s="58">
        <v>0</v>
      </c>
      <c r="D3271" s="58">
        <v>0</v>
      </c>
      <c r="E3271" s="58">
        <v>1</v>
      </c>
      <c r="F3271" s="58">
        <v>62</v>
      </c>
    </row>
    <row r="3272" spans="1:6" x14ac:dyDescent="0.25">
      <c r="A3272" s="58" t="s">
        <v>20</v>
      </c>
      <c r="B3272" s="58" t="s">
        <v>216</v>
      </c>
      <c r="C3272" s="58">
        <v>0</v>
      </c>
      <c r="D3272" s="58">
        <v>1</v>
      </c>
      <c r="E3272" s="58">
        <v>1</v>
      </c>
      <c r="F3272" s="58">
        <v>1</v>
      </c>
    </row>
    <row r="3273" spans="1:6" x14ac:dyDescent="0.25">
      <c r="A3273" s="58" t="s">
        <v>20</v>
      </c>
      <c r="B3273" s="58" t="s">
        <v>216</v>
      </c>
      <c r="C3273" s="58">
        <v>1</v>
      </c>
      <c r="D3273" s="58">
        <v>0</v>
      </c>
      <c r="E3273" s="58">
        <v>0</v>
      </c>
      <c r="F3273" s="58">
        <v>1</v>
      </c>
    </row>
    <row r="3274" spans="1:6" x14ac:dyDescent="0.25">
      <c r="A3274" s="58" t="s">
        <v>20</v>
      </c>
      <c r="B3274" s="58" t="s">
        <v>216</v>
      </c>
      <c r="C3274" s="58">
        <v>1</v>
      </c>
      <c r="D3274" s="58">
        <v>0</v>
      </c>
      <c r="E3274" s="58">
        <v>1</v>
      </c>
      <c r="F3274" s="58">
        <v>8</v>
      </c>
    </row>
    <row r="3275" spans="1:6" x14ac:dyDescent="0.25">
      <c r="A3275" s="58" t="s">
        <v>20</v>
      </c>
      <c r="B3275" s="58" t="s">
        <v>216</v>
      </c>
      <c r="C3275" s="58">
        <v>1</v>
      </c>
      <c r="D3275" s="58">
        <v>1</v>
      </c>
      <c r="E3275" s="58">
        <v>0</v>
      </c>
      <c r="F3275" s="58">
        <v>10</v>
      </c>
    </row>
    <row r="3276" spans="1:6" x14ac:dyDescent="0.25">
      <c r="A3276" s="58" t="s">
        <v>20</v>
      </c>
      <c r="B3276" s="58" t="s">
        <v>216</v>
      </c>
      <c r="C3276" s="58">
        <v>1</v>
      </c>
      <c r="D3276" s="58">
        <v>1</v>
      </c>
      <c r="E3276" s="58">
        <v>1</v>
      </c>
      <c r="F3276" s="58">
        <v>8</v>
      </c>
    </row>
    <row r="3277" spans="1:6" x14ac:dyDescent="0.25">
      <c r="A3277" s="58" t="s">
        <v>20</v>
      </c>
      <c r="B3277" s="58" t="s">
        <v>207</v>
      </c>
      <c r="C3277" s="58">
        <v>0</v>
      </c>
      <c r="D3277" s="58">
        <v>0</v>
      </c>
      <c r="E3277" s="58">
        <v>0</v>
      </c>
      <c r="F3277" s="58">
        <v>19</v>
      </c>
    </row>
    <row r="3278" spans="1:6" x14ac:dyDescent="0.25">
      <c r="A3278" s="58" t="s">
        <v>20</v>
      </c>
      <c r="B3278" s="58" t="s">
        <v>207</v>
      </c>
      <c r="C3278" s="58">
        <v>0</v>
      </c>
      <c r="D3278" s="58">
        <v>0</v>
      </c>
      <c r="E3278" s="58">
        <v>1</v>
      </c>
      <c r="F3278" s="58">
        <v>96</v>
      </c>
    </row>
    <row r="3279" spans="1:6" x14ac:dyDescent="0.25">
      <c r="A3279" s="58" t="s">
        <v>20</v>
      </c>
      <c r="B3279" s="58" t="s">
        <v>207</v>
      </c>
      <c r="C3279" s="58">
        <v>0</v>
      </c>
      <c r="D3279" s="58">
        <v>1</v>
      </c>
      <c r="E3279" s="58">
        <v>1</v>
      </c>
      <c r="F3279" s="58">
        <v>1</v>
      </c>
    </row>
    <row r="3280" spans="1:6" x14ac:dyDescent="0.25">
      <c r="A3280" s="58" t="s">
        <v>20</v>
      </c>
      <c r="B3280" s="58" t="s">
        <v>207</v>
      </c>
      <c r="C3280" s="58">
        <v>1</v>
      </c>
      <c r="D3280" s="58">
        <v>0</v>
      </c>
      <c r="E3280" s="58">
        <v>0</v>
      </c>
      <c r="F3280" s="58">
        <v>17</v>
      </c>
    </row>
    <row r="3281" spans="1:6" x14ac:dyDescent="0.25">
      <c r="A3281" s="58" t="s">
        <v>20</v>
      </c>
      <c r="B3281" s="58" t="s">
        <v>207</v>
      </c>
      <c r="C3281" s="58">
        <v>1</v>
      </c>
      <c r="D3281" s="58">
        <v>0</v>
      </c>
      <c r="E3281" s="58">
        <v>1</v>
      </c>
      <c r="F3281" s="58">
        <v>21</v>
      </c>
    </row>
    <row r="3282" spans="1:6" x14ac:dyDescent="0.25">
      <c r="A3282" s="58" t="s">
        <v>20</v>
      </c>
      <c r="B3282" s="58" t="s">
        <v>207</v>
      </c>
      <c r="C3282" s="58">
        <v>1</v>
      </c>
      <c r="D3282" s="58">
        <v>1</v>
      </c>
      <c r="E3282" s="58">
        <v>0</v>
      </c>
      <c r="F3282" s="58">
        <v>6</v>
      </c>
    </row>
    <row r="3283" spans="1:6" x14ac:dyDescent="0.25">
      <c r="A3283" s="58" t="s">
        <v>20</v>
      </c>
      <c r="B3283" s="58" t="s">
        <v>207</v>
      </c>
      <c r="C3283" s="58">
        <v>1</v>
      </c>
      <c r="D3283" s="58">
        <v>1</v>
      </c>
      <c r="E3283" s="58">
        <v>1</v>
      </c>
      <c r="F3283" s="58">
        <v>9</v>
      </c>
    </row>
    <row r="3284" spans="1:6" x14ac:dyDescent="0.25">
      <c r="A3284" s="58" t="s">
        <v>20</v>
      </c>
      <c r="B3284" s="58" t="s">
        <v>303</v>
      </c>
      <c r="C3284" s="58">
        <v>0</v>
      </c>
      <c r="D3284" s="58">
        <v>0</v>
      </c>
      <c r="E3284" s="58">
        <v>0</v>
      </c>
      <c r="F3284" s="58">
        <v>11</v>
      </c>
    </row>
    <row r="3285" spans="1:6" x14ac:dyDescent="0.25">
      <c r="A3285" s="58" t="s">
        <v>20</v>
      </c>
      <c r="B3285" s="58" t="s">
        <v>303</v>
      </c>
      <c r="C3285" s="58">
        <v>0</v>
      </c>
      <c r="D3285" s="58">
        <v>0</v>
      </c>
      <c r="E3285" s="58">
        <v>1</v>
      </c>
      <c r="F3285" s="58">
        <v>64</v>
      </c>
    </row>
    <row r="3286" spans="1:6" x14ac:dyDescent="0.25">
      <c r="A3286" s="58" t="s">
        <v>20</v>
      </c>
      <c r="B3286" s="58" t="s">
        <v>303</v>
      </c>
      <c r="C3286" s="58">
        <v>0</v>
      </c>
      <c r="D3286" s="58">
        <v>1</v>
      </c>
      <c r="E3286" s="58">
        <v>0</v>
      </c>
      <c r="F3286" s="58">
        <v>1</v>
      </c>
    </row>
    <row r="3287" spans="1:6" x14ac:dyDescent="0.25">
      <c r="A3287" s="58" t="s">
        <v>20</v>
      </c>
      <c r="B3287" s="58" t="s">
        <v>303</v>
      </c>
      <c r="C3287" s="58">
        <v>0</v>
      </c>
      <c r="D3287" s="58">
        <v>1</v>
      </c>
      <c r="E3287" s="58">
        <v>1</v>
      </c>
      <c r="F3287" s="58">
        <v>2</v>
      </c>
    </row>
    <row r="3288" spans="1:6" x14ac:dyDescent="0.25">
      <c r="A3288" s="58" t="s">
        <v>20</v>
      </c>
      <c r="B3288" s="58" t="s">
        <v>303</v>
      </c>
      <c r="C3288" s="58">
        <v>1</v>
      </c>
      <c r="D3288" s="58">
        <v>0</v>
      </c>
      <c r="E3288" s="58">
        <v>0</v>
      </c>
      <c r="F3288" s="58">
        <v>4</v>
      </c>
    </row>
    <row r="3289" spans="1:6" x14ac:dyDescent="0.25">
      <c r="A3289" s="58" t="s">
        <v>20</v>
      </c>
      <c r="B3289" s="58" t="s">
        <v>303</v>
      </c>
      <c r="C3289" s="58">
        <v>1</v>
      </c>
      <c r="D3289" s="58">
        <v>0</v>
      </c>
      <c r="E3289" s="58">
        <v>1</v>
      </c>
      <c r="F3289" s="58">
        <v>7</v>
      </c>
    </row>
    <row r="3290" spans="1:6" x14ac:dyDescent="0.25">
      <c r="A3290" s="58" t="s">
        <v>20</v>
      </c>
      <c r="B3290" s="58" t="s">
        <v>303</v>
      </c>
      <c r="C3290" s="58">
        <v>1</v>
      </c>
      <c r="D3290" s="58">
        <v>1</v>
      </c>
      <c r="E3290" s="58">
        <v>0</v>
      </c>
      <c r="F3290" s="58">
        <v>6</v>
      </c>
    </row>
    <row r="3291" spans="1:6" x14ac:dyDescent="0.25">
      <c r="A3291" s="58" t="s">
        <v>20</v>
      </c>
      <c r="B3291" s="58" t="s">
        <v>303</v>
      </c>
      <c r="C3291" s="58">
        <v>1</v>
      </c>
      <c r="D3291" s="58">
        <v>1</v>
      </c>
      <c r="E3291" s="58">
        <v>1</v>
      </c>
      <c r="F3291" s="58">
        <v>5</v>
      </c>
    </row>
    <row r="3292" spans="1:6" x14ac:dyDescent="0.25">
      <c r="A3292" s="58" t="s">
        <v>20</v>
      </c>
      <c r="B3292" s="58" t="s">
        <v>304</v>
      </c>
      <c r="C3292" s="58">
        <v>0</v>
      </c>
      <c r="D3292" s="58">
        <v>0</v>
      </c>
      <c r="E3292" s="58">
        <v>0</v>
      </c>
      <c r="F3292" s="58">
        <v>20</v>
      </c>
    </row>
    <row r="3293" spans="1:6" x14ac:dyDescent="0.25">
      <c r="A3293" s="58" t="s">
        <v>20</v>
      </c>
      <c r="B3293" s="58" t="s">
        <v>304</v>
      </c>
      <c r="C3293" s="58">
        <v>0</v>
      </c>
      <c r="D3293" s="58">
        <v>0</v>
      </c>
      <c r="E3293" s="58">
        <v>1</v>
      </c>
      <c r="F3293" s="58">
        <v>77</v>
      </c>
    </row>
    <row r="3294" spans="1:6" x14ac:dyDescent="0.25">
      <c r="A3294" s="58" t="s">
        <v>20</v>
      </c>
      <c r="B3294" s="58" t="s">
        <v>304</v>
      </c>
      <c r="C3294" s="58">
        <v>0</v>
      </c>
      <c r="D3294" s="58">
        <v>1</v>
      </c>
      <c r="E3294" s="58">
        <v>0</v>
      </c>
      <c r="F3294" s="58">
        <v>1</v>
      </c>
    </row>
    <row r="3295" spans="1:6" x14ac:dyDescent="0.25">
      <c r="A3295" s="58" t="s">
        <v>20</v>
      </c>
      <c r="B3295" s="58" t="s">
        <v>304</v>
      </c>
      <c r="C3295" s="58">
        <v>1</v>
      </c>
      <c r="D3295" s="58">
        <v>0</v>
      </c>
      <c r="E3295" s="58">
        <v>0</v>
      </c>
      <c r="F3295" s="58">
        <v>7</v>
      </c>
    </row>
    <row r="3296" spans="1:6" x14ac:dyDescent="0.25">
      <c r="A3296" s="58" t="s">
        <v>20</v>
      </c>
      <c r="B3296" s="58" t="s">
        <v>304</v>
      </c>
      <c r="C3296" s="58">
        <v>1</v>
      </c>
      <c r="D3296" s="58">
        <v>0</v>
      </c>
      <c r="E3296" s="58">
        <v>1</v>
      </c>
      <c r="F3296" s="58">
        <v>18</v>
      </c>
    </row>
    <row r="3297" spans="1:6" x14ac:dyDescent="0.25">
      <c r="A3297" s="58" t="s">
        <v>20</v>
      </c>
      <c r="B3297" s="58" t="s">
        <v>304</v>
      </c>
      <c r="C3297" s="58">
        <v>1</v>
      </c>
      <c r="D3297" s="58">
        <v>1</v>
      </c>
      <c r="E3297" s="58">
        <v>0</v>
      </c>
      <c r="F3297" s="58">
        <v>3</v>
      </c>
    </row>
    <row r="3298" spans="1:6" x14ac:dyDescent="0.25">
      <c r="A3298" s="58" t="s">
        <v>20</v>
      </c>
      <c r="B3298" s="58" t="s">
        <v>304</v>
      </c>
      <c r="C3298" s="58">
        <v>1</v>
      </c>
      <c r="D3298" s="58">
        <v>1</v>
      </c>
      <c r="E3298" s="58">
        <v>1</v>
      </c>
      <c r="F3298" s="58">
        <v>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703"/>
  <sheetViews>
    <sheetView zoomScale="80" zoomScaleNormal="80" workbookViewId="0">
      <selection activeCell="F1" sqref="F1:F1048576"/>
    </sheetView>
  </sheetViews>
  <sheetFormatPr defaultRowHeight="15" x14ac:dyDescent="0.25"/>
  <cols>
    <col min="1" max="1" width="26.42578125" style="58" bestFit="1" customWidth="1"/>
    <col min="2" max="16384" width="9.140625" style="58"/>
  </cols>
  <sheetData>
    <row r="1" spans="1:31" x14ac:dyDescent="0.25">
      <c r="A1" s="58" t="s">
        <v>258</v>
      </c>
      <c r="B1" s="58" t="s">
        <v>248</v>
      </c>
      <c r="C1" s="58" t="s">
        <v>251</v>
      </c>
      <c r="D1" s="58" t="s">
        <v>257</v>
      </c>
      <c r="E1" s="58" t="s">
        <v>187</v>
      </c>
      <c r="F1" s="58" t="s">
        <v>246</v>
      </c>
      <c r="G1" s="58" t="s">
        <v>222</v>
      </c>
      <c r="H1" s="58" t="s">
        <v>223</v>
      </c>
      <c r="I1" s="58" t="s">
        <v>224</v>
      </c>
      <c r="J1" s="58" t="s">
        <v>225</v>
      </c>
      <c r="K1" s="58" t="s">
        <v>226</v>
      </c>
      <c r="L1" s="58" t="s">
        <v>227</v>
      </c>
      <c r="M1" s="58" t="s">
        <v>228</v>
      </c>
      <c r="N1" s="58" t="s">
        <v>249</v>
      </c>
      <c r="O1" s="58" t="s">
        <v>250</v>
      </c>
      <c r="R1" s="58" t="s">
        <v>248</v>
      </c>
      <c r="S1" s="58" t="s">
        <v>251</v>
      </c>
      <c r="T1" s="58" t="s">
        <v>257</v>
      </c>
      <c r="U1" s="58" t="s">
        <v>187</v>
      </c>
      <c r="V1" s="58" t="s">
        <v>246</v>
      </c>
      <c r="W1" s="58" t="s">
        <v>222</v>
      </c>
      <c r="X1" s="58" t="s">
        <v>223</v>
      </c>
      <c r="Y1" s="58" t="s">
        <v>224</v>
      </c>
      <c r="Z1" s="58" t="s">
        <v>225</v>
      </c>
      <c r="AA1" s="58" t="s">
        <v>226</v>
      </c>
      <c r="AB1" s="58" t="s">
        <v>227</v>
      </c>
      <c r="AC1" s="58" t="s">
        <v>228</v>
      </c>
      <c r="AD1" s="58" t="s">
        <v>249</v>
      </c>
      <c r="AE1" s="58" t="s">
        <v>250</v>
      </c>
    </row>
    <row r="2" spans="1:31" x14ac:dyDescent="0.25">
      <c r="A2" s="58" t="str">
        <f t="shared" ref="A2:A32" si="0">CONCATENATE(C2,D2)</f>
        <v>All malignant (excl NMSC)1</v>
      </c>
      <c r="B2" s="58" t="s">
        <v>252</v>
      </c>
      <c r="C2" s="58" t="s">
        <v>109</v>
      </c>
      <c r="D2" s="58">
        <v>1</v>
      </c>
      <c r="G2" s="58">
        <v>16205</v>
      </c>
      <c r="I2" s="58">
        <v>44.094569999999997</v>
      </c>
      <c r="J2" s="58">
        <v>45.626100000000001</v>
      </c>
      <c r="K2" s="58">
        <v>43.65363</v>
      </c>
      <c r="L2" s="58">
        <v>46.068269999999998</v>
      </c>
      <c r="R2" s="58" t="s">
        <v>252</v>
      </c>
      <c r="S2" s="58" t="s">
        <v>109</v>
      </c>
      <c r="T2" s="58">
        <v>1</v>
      </c>
      <c r="W2" s="58">
        <v>16205</v>
      </c>
      <c r="Y2" s="58">
        <v>44.094569999999997</v>
      </c>
      <c r="Z2" s="58">
        <v>45.626100000000001</v>
      </c>
      <c r="AA2" s="58">
        <v>43.65363</v>
      </c>
      <c r="AB2" s="58">
        <v>46.068269999999998</v>
      </c>
    </row>
    <row r="3" spans="1:31" x14ac:dyDescent="0.25">
      <c r="A3" s="58" t="str">
        <f t="shared" si="0"/>
        <v>All malignant (excl NMSC)2</v>
      </c>
      <c r="B3" s="58" t="s">
        <v>252</v>
      </c>
      <c r="C3" s="58" t="s">
        <v>109</v>
      </c>
      <c r="D3" s="58">
        <v>2</v>
      </c>
      <c r="E3" s="58" t="s">
        <v>195</v>
      </c>
      <c r="F3" s="58" t="s">
        <v>181</v>
      </c>
      <c r="G3" s="58">
        <v>16865</v>
      </c>
      <c r="H3" s="58">
        <v>42.941000000000003</v>
      </c>
      <c r="I3" s="58">
        <v>44.109830000000002</v>
      </c>
      <c r="J3" s="58">
        <v>45.611080000000001</v>
      </c>
      <c r="K3" s="58">
        <v>43.67756</v>
      </c>
      <c r="L3" s="58">
        <v>46.044490000000003</v>
      </c>
      <c r="M3" s="58">
        <v>44.863120000000002</v>
      </c>
      <c r="N3" s="58" t="s">
        <v>244</v>
      </c>
      <c r="O3" s="58" t="s">
        <v>244</v>
      </c>
      <c r="R3" s="58" t="s">
        <v>252</v>
      </c>
      <c r="S3" s="58" t="s">
        <v>109</v>
      </c>
      <c r="T3" s="58">
        <v>2</v>
      </c>
      <c r="U3" s="58" t="s">
        <v>195</v>
      </c>
      <c r="V3" s="58" t="s">
        <v>181</v>
      </c>
      <c r="W3" s="58">
        <v>16865</v>
      </c>
      <c r="X3" s="58">
        <v>42.941000000000003</v>
      </c>
      <c r="Y3" s="58">
        <v>44.109830000000002</v>
      </c>
      <c r="Z3" s="58">
        <v>45.611080000000001</v>
      </c>
      <c r="AA3" s="58">
        <v>43.67756</v>
      </c>
      <c r="AB3" s="58">
        <v>46.044490000000003</v>
      </c>
      <c r="AC3" s="58">
        <v>44.863120000000002</v>
      </c>
      <c r="AD3" s="58" t="s">
        <v>244</v>
      </c>
      <c r="AE3" s="58" t="s">
        <v>244</v>
      </c>
    </row>
    <row r="4" spans="1:31" x14ac:dyDescent="0.25">
      <c r="A4" s="58" t="str">
        <f t="shared" si="0"/>
        <v>All malignant (excl NMSC)3</v>
      </c>
      <c r="B4" s="58" t="s">
        <v>252</v>
      </c>
      <c r="C4" s="58" t="s">
        <v>109</v>
      </c>
      <c r="D4" s="58">
        <v>3</v>
      </c>
      <c r="E4" s="58" t="s">
        <v>189</v>
      </c>
      <c r="F4" s="58" t="s">
        <v>214</v>
      </c>
      <c r="G4" s="58">
        <v>19460</v>
      </c>
      <c r="H4" s="58">
        <v>45.647480000000002</v>
      </c>
      <c r="I4" s="58">
        <v>44.162019999999998</v>
      </c>
      <c r="J4" s="58">
        <v>45.559579999999997</v>
      </c>
      <c r="K4" s="58">
        <v>43.75956</v>
      </c>
      <c r="L4" s="58">
        <v>45.963050000000003</v>
      </c>
      <c r="M4" s="58">
        <v>44.863120000000002</v>
      </c>
      <c r="N4" s="58" t="s">
        <v>253</v>
      </c>
      <c r="O4" s="58" t="s">
        <v>243</v>
      </c>
      <c r="R4" s="58" t="s">
        <v>252</v>
      </c>
      <c r="S4" s="58" t="s">
        <v>109</v>
      </c>
      <c r="T4" s="58">
        <v>3</v>
      </c>
      <c r="U4" s="58" t="s">
        <v>189</v>
      </c>
      <c r="V4" s="58" t="s">
        <v>214</v>
      </c>
      <c r="W4" s="58">
        <v>19460</v>
      </c>
      <c r="X4" s="58">
        <v>45.647480000000002</v>
      </c>
      <c r="Y4" s="58">
        <v>44.162019999999998</v>
      </c>
      <c r="Z4" s="58">
        <v>45.559579999999997</v>
      </c>
      <c r="AA4" s="58">
        <v>43.75956</v>
      </c>
      <c r="AB4" s="58">
        <v>45.963050000000003</v>
      </c>
      <c r="AC4" s="58">
        <v>44.863120000000002</v>
      </c>
      <c r="AD4" s="58" t="s">
        <v>253</v>
      </c>
      <c r="AE4" s="58" t="s">
        <v>243</v>
      </c>
    </row>
    <row r="5" spans="1:31" x14ac:dyDescent="0.25">
      <c r="A5" s="58" t="str">
        <f t="shared" si="0"/>
        <v>All malignant (excl NMSC)4</v>
      </c>
      <c r="B5" s="58" t="s">
        <v>252</v>
      </c>
      <c r="C5" s="58" t="s">
        <v>109</v>
      </c>
      <c r="D5" s="58">
        <v>4</v>
      </c>
      <c r="G5" s="58">
        <v>22805</v>
      </c>
      <c r="I5" s="58">
        <v>44.215629999999997</v>
      </c>
      <c r="J5" s="58">
        <v>45.50665</v>
      </c>
      <c r="K5" s="58">
        <v>43.843829999999997</v>
      </c>
      <c r="L5" s="58">
        <v>45.879300000000001</v>
      </c>
      <c r="R5" s="58" t="s">
        <v>252</v>
      </c>
      <c r="S5" s="58" t="s">
        <v>109</v>
      </c>
      <c r="T5" s="58">
        <v>4</v>
      </c>
      <c r="W5" s="58">
        <v>22805</v>
      </c>
      <c r="Y5" s="58">
        <v>44.215629999999997</v>
      </c>
      <c r="Z5" s="58">
        <v>45.50665</v>
      </c>
      <c r="AA5" s="58">
        <v>43.843829999999997</v>
      </c>
      <c r="AB5" s="58">
        <v>45.879300000000001</v>
      </c>
    </row>
    <row r="6" spans="1:31" x14ac:dyDescent="0.25">
      <c r="A6" s="58" t="str">
        <f t="shared" si="0"/>
        <v>All malignant (excl NMSC)5</v>
      </c>
      <c r="B6" s="58" t="s">
        <v>252</v>
      </c>
      <c r="C6" s="58" t="s">
        <v>109</v>
      </c>
      <c r="D6" s="58">
        <v>5</v>
      </c>
      <c r="E6" s="58" t="s">
        <v>203</v>
      </c>
      <c r="F6" s="58" t="s">
        <v>216</v>
      </c>
      <c r="G6" s="58">
        <v>23463</v>
      </c>
      <c r="H6" s="58">
        <v>44.112009999999998</v>
      </c>
      <c r="I6" s="58">
        <v>44.224800000000002</v>
      </c>
      <c r="J6" s="58">
        <v>45.497590000000002</v>
      </c>
      <c r="K6" s="58">
        <v>43.858240000000002</v>
      </c>
      <c r="L6" s="58">
        <v>45.864980000000003</v>
      </c>
      <c r="M6" s="58">
        <v>44.863120000000002</v>
      </c>
      <c r="N6" s="58" t="s">
        <v>244</v>
      </c>
      <c r="O6" s="58" t="s">
        <v>243</v>
      </c>
      <c r="R6" s="58" t="s">
        <v>252</v>
      </c>
      <c r="S6" s="58" t="s">
        <v>109</v>
      </c>
      <c r="T6" s="58">
        <v>5</v>
      </c>
      <c r="U6" s="58" t="s">
        <v>203</v>
      </c>
      <c r="V6" s="58" t="s">
        <v>216</v>
      </c>
      <c r="W6" s="58">
        <v>23463</v>
      </c>
      <c r="X6" s="58">
        <v>44.112009999999998</v>
      </c>
      <c r="Y6" s="58">
        <v>44.224800000000002</v>
      </c>
      <c r="Z6" s="58">
        <v>45.497590000000002</v>
      </c>
      <c r="AA6" s="58">
        <v>43.858240000000002</v>
      </c>
      <c r="AB6" s="58">
        <v>45.864980000000003</v>
      </c>
      <c r="AC6" s="58">
        <v>44.863120000000002</v>
      </c>
      <c r="AD6" s="58" t="s">
        <v>244</v>
      </c>
      <c r="AE6" s="58" t="s">
        <v>243</v>
      </c>
    </row>
    <row r="7" spans="1:31" x14ac:dyDescent="0.25">
      <c r="A7" s="58" t="str">
        <f t="shared" si="0"/>
        <v>All malignant (excl NMSC)6</v>
      </c>
      <c r="B7" s="58" t="s">
        <v>252</v>
      </c>
      <c r="C7" s="58" t="s">
        <v>109</v>
      </c>
      <c r="D7" s="58">
        <v>6</v>
      </c>
      <c r="E7" s="58" t="s">
        <v>196</v>
      </c>
      <c r="F7" s="58" t="s">
        <v>215</v>
      </c>
      <c r="G7" s="58">
        <v>24857</v>
      </c>
      <c r="H7" s="58">
        <v>42.841050000000003</v>
      </c>
      <c r="I7" s="58">
        <v>44.243009999999998</v>
      </c>
      <c r="J7" s="58">
        <v>45.479590000000002</v>
      </c>
      <c r="K7" s="58">
        <v>43.886890000000001</v>
      </c>
      <c r="L7" s="58">
        <v>45.83652</v>
      </c>
      <c r="M7" s="58">
        <v>44.863120000000002</v>
      </c>
      <c r="N7" s="58" t="s">
        <v>244</v>
      </c>
      <c r="O7" s="58" t="s">
        <v>244</v>
      </c>
      <c r="R7" s="58" t="s">
        <v>252</v>
      </c>
      <c r="S7" s="58" t="s">
        <v>109</v>
      </c>
      <c r="T7" s="58">
        <v>6</v>
      </c>
      <c r="U7" s="58" t="s">
        <v>196</v>
      </c>
      <c r="V7" s="58" t="s">
        <v>215</v>
      </c>
      <c r="W7" s="58">
        <v>24857</v>
      </c>
      <c r="X7" s="58">
        <v>42.841050000000003</v>
      </c>
      <c r="Y7" s="58">
        <v>44.243009999999998</v>
      </c>
      <c r="Z7" s="58">
        <v>45.479590000000002</v>
      </c>
      <c r="AA7" s="58">
        <v>43.886890000000001</v>
      </c>
      <c r="AB7" s="58">
        <v>45.83652</v>
      </c>
      <c r="AC7" s="58">
        <v>44.863120000000002</v>
      </c>
      <c r="AD7" s="58" t="s">
        <v>244</v>
      </c>
      <c r="AE7" s="58" t="s">
        <v>244</v>
      </c>
    </row>
    <row r="8" spans="1:31" x14ac:dyDescent="0.25">
      <c r="A8" s="58" t="str">
        <f t="shared" si="0"/>
        <v>All malignant (excl NMSC)7</v>
      </c>
      <c r="B8" s="58" t="s">
        <v>252</v>
      </c>
      <c r="C8" s="58" t="s">
        <v>109</v>
      </c>
      <c r="D8" s="58">
        <v>7</v>
      </c>
      <c r="E8" s="58" t="s">
        <v>191</v>
      </c>
      <c r="F8" s="58" t="s">
        <v>245</v>
      </c>
      <c r="G8" s="58">
        <v>26016</v>
      </c>
      <c r="H8" s="58">
        <v>42.642989999999998</v>
      </c>
      <c r="I8" s="58">
        <v>44.25703</v>
      </c>
      <c r="J8" s="58">
        <v>45.46575</v>
      </c>
      <c r="K8" s="58">
        <v>43.90889</v>
      </c>
      <c r="L8" s="58">
        <v>45.814619999999998</v>
      </c>
      <c r="M8" s="58">
        <v>44.863120000000002</v>
      </c>
      <c r="N8" s="58" t="s">
        <v>244</v>
      </c>
      <c r="O8" s="58" t="s">
        <v>244</v>
      </c>
      <c r="R8" s="58" t="s">
        <v>252</v>
      </c>
      <c r="S8" s="58" t="s">
        <v>109</v>
      </c>
      <c r="T8" s="58">
        <v>7</v>
      </c>
      <c r="U8" s="58" t="s">
        <v>191</v>
      </c>
      <c r="V8" s="58" t="s">
        <v>245</v>
      </c>
      <c r="W8" s="58">
        <v>26016</v>
      </c>
      <c r="X8" s="58">
        <v>42.642989999999998</v>
      </c>
      <c r="Y8" s="58">
        <v>44.25703</v>
      </c>
      <c r="Z8" s="58">
        <v>45.46575</v>
      </c>
      <c r="AA8" s="58">
        <v>43.90889</v>
      </c>
      <c r="AB8" s="58">
        <v>45.814619999999998</v>
      </c>
      <c r="AC8" s="58">
        <v>44.863120000000002</v>
      </c>
      <c r="AD8" s="58" t="s">
        <v>244</v>
      </c>
      <c r="AE8" s="58" t="s">
        <v>244</v>
      </c>
    </row>
    <row r="9" spans="1:31" x14ac:dyDescent="0.25">
      <c r="A9" s="58" t="str">
        <f t="shared" si="0"/>
        <v>All malignant (excl NMSC)8</v>
      </c>
      <c r="B9" s="58" t="s">
        <v>252</v>
      </c>
      <c r="C9" s="58" t="s">
        <v>109</v>
      </c>
      <c r="D9" s="58">
        <v>8</v>
      </c>
      <c r="E9" s="58" t="s">
        <v>198</v>
      </c>
      <c r="F9" s="58" t="s">
        <v>183</v>
      </c>
      <c r="G9" s="58">
        <v>26688</v>
      </c>
      <c r="H9" s="58">
        <v>47.452039999999997</v>
      </c>
      <c r="I9" s="58">
        <v>44.264719999999997</v>
      </c>
      <c r="J9" s="58">
        <v>45.458129999999997</v>
      </c>
      <c r="K9" s="58">
        <v>43.920999999999999</v>
      </c>
      <c r="L9" s="58">
        <v>45.802590000000002</v>
      </c>
      <c r="M9" s="58">
        <v>44.863120000000002</v>
      </c>
      <c r="N9" s="58" t="s">
        <v>253</v>
      </c>
      <c r="O9" s="58" t="s">
        <v>253</v>
      </c>
      <c r="R9" s="58" t="s">
        <v>252</v>
      </c>
      <c r="S9" s="58" t="s">
        <v>109</v>
      </c>
      <c r="T9" s="58">
        <v>8</v>
      </c>
      <c r="U9" s="58" t="s">
        <v>198</v>
      </c>
      <c r="V9" s="58" t="s">
        <v>183</v>
      </c>
      <c r="W9" s="58">
        <v>26688</v>
      </c>
      <c r="X9" s="58">
        <v>47.452039999999997</v>
      </c>
      <c r="Y9" s="58">
        <v>44.264719999999997</v>
      </c>
      <c r="Z9" s="58">
        <v>45.458129999999997</v>
      </c>
      <c r="AA9" s="58">
        <v>43.920999999999999</v>
      </c>
      <c r="AB9" s="58">
        <v>45.802590000000002</v>
      </c>
      <c r="AC9" s="58">
        <v>44.863120000000002</v>
      </c>
      <c r="AD9" s="58" t="s">
        <v>253</v>
      </c>
      <c r="AE9" s="58" t="s">
        <v>253</v>
      </c>
    </row>
    <row r="10" spans="1:31" x14ac:dyDescent="0.25">
      <c r="A10" s="58" t="str">
        <f t="shared" si="0"/>
        <v>All malignant (excl NMSC)9</v>
      </c>
      <c r="B10" s="58" t="s">
        <v>252</v>
      </c>
      <c r="C10" s="58" t="s">
        <v>109</v>
      </c>
      <c r="D10" s="58">
        <v>9</v>
      </c>
      <c r="E10" s="58" t="s">
        <v>199</v>
      </c>
      <c r="F10" s="58" t="s">
        <v>179</v>
      </c>
      <c r="G10" s="58">
        <v>27017</v>
      </c>
      <c r="H10" s="58">
        <v>45.286299999999997</v>
      </c>
      <c r="I10" s="58">
        <v>44.2684</v>
      </c>
      <c r="J10" s="58">
        <v>45.454509999999999</v>
      </c>
      <c r="K10" s="58">
        <v>43.926769999999998</v>
      </c>
      <c r="L10" s="58">
        <v>45.796849999999999</v>
      </c>
      <c r="M10" s="58">
        <v>44.863120000000002</v>
      </c>
      <c r="N10" s="58" t="s">
        <v>243</v>
      </c>
      <c r="O10" s="58" t="s">
        <v>243</v>
      </c>
      <c r="R10" s="58" t="s">
        <v>252</v>
      </c>
      <c r="S10" s="58" t="s">
        <v>109</v>
      </c>
      <c r="T10" s="58">
        <v>9</v>
      </c>
      <c r="U10" s="58" t="s">
        <v>199</v>
      </c>
      <c r="V10" s="58" t="s">
        <v>179</v>
      </c>
      <c r="W10" s="58">
        <v>27017</v>
      </c>
      <c r="X10" s="58">
        <v>45.286299999999997</v>
      </c>
      <c r="Y10" s="58">
        <v>44.2684</v>
      </c>
      <c r="Z10" s="58">
        <v>45.454509999999999</v>
      </c>
      <c r="AA10" s="58">
        <v>43.926769999999998</v>
      </c>
      <c r="AB10" s="58">
        <v>45.796849999999999</v>
      </c>
      <c r="AC10" s="58">
        <v>44.863120000000002</v>
      </c>
      <c r="AD10" s="58" t="s">
        <v>243</v>
      </c>
      <c r="AE10" s="58" t="s">
        <v>243</v>
      </c>
    </row>
    <row r="11" spans="1:31" x14ac:dyDescent="0.25">
      <c r="A11" s="58" t="str">
        <f t="shared" si="0"/>
        <v>All malignant (excl NMSC)10</v>
      </c>
      <c r="B11" s="58" t="s">
        <v>252</v>
      </c>
      <c r="C11" s="58" t="s">
        <v>109</v>
      </c>
      <c r="D11" s="58">
        <v>10</v>
      </c>
      <c r="E11" s="58" t="s">
        <v>205</v>
      </c>
      <c r="F11" s="58" t="s">
        <v>303</v>
      </c>
      <c r="G11" s="58">
        <v>27823</v>
      </c>
      <c r="H11" s="58">
        <v>45.444420000000001</v>
      </c>
      <c r="I11" s="58">
        <v>44.277090000000001</v>
      </c>
      <c r="J11" s="58">
        <v>45.445900000000002</v>
      </c>
      <c r="K11" s="58">
        <v>43.940440000000002</v>
      </c>
      <c r="L11" s="58">
        <v>45.783250000000002</v>
      </c>
      <c r="M11" s="58">
        <v>44.863120000000002</v>
      </c>
      <c r="N11" s="58" t="s">
        <v>243</v>
      </c>
      <c r="O11" s="58" t="s">
        <v>243</v>
      </c>
      <c r="R11" s="58" t="s">
        <v>252</v>
      </c>
      <c r="S11" s="58" t="s">
        <v>109</v>
      </c>
      <c r="T11" s="58">
        <v>10</v>
      </c>
      <c r="U11" s="58" t="s">
        <v>205</v>
      </c>
      <c r="V11" s="58" t="s">
        <v>217</v>
      </c>
      <c r="W11" s="58">
        <v>27823</v>
      </c>
      <c r="X11" s="58">
        <v>45.444420000000001</v>
      </c>
      <c r="Y11" s="58">
        <v>44.277090000000001</v>
      </c>
      <c r="Z11" s="58">
        <v>45.445900000000002</v>
      </c>
      <c r="AA11" s="58">
        <v>43.940440000000002</v>
      </c>
      <c r="AB11" s="58">
        <v>45.783250000000002</v>
      </c>
      <c r="AC11" s="58">
        <v>44.863120000000002</v>
      </c>
      <c r="AD11" s="58" t="s">
        <v>243</v>
      </c>
      <c r="AE11" s="58" t="s">
        <v>243</v>
      </c>
    </row>
    <row r="12" spans="1:31" x14ac:dyDescent="0.25">
      <c r="A12" s="58" t="str">
        <f t="shared" si="0"/>
        <v>All malignant (excl NMSC)11</v>
      </c>
      <c r="B12" s="58" t="s">
        <v>252</v>
      </c>
      <c r="C12" s="58" t="s">
        <v>109</v>
      </c>
      <c r="D12" s="58">
        <v>11</v>
      </c>
      <c r="G12" s="58">
        <v>29405</v>
      </c>
      <c r="I12" s="58">
        <v>44.293109999999999</v>
      </c>
      <c r="J12" s="58">
        <v>45.430050000000001</v>
      </c>
      <c r="K12" s="58">
        <v>43.965649999999997</v>
      </c>
      <c r="L12" s="58">
        <v>45.758189999999999</v>
      </c>
      <c r="R12" s="58" t="s">
        <v>252</v>
      </c>
      <c r="S12" s="58" t="s">
        <v>109</v>
      </c>
      <c r="T12" s="58">
        <v>11</v>
      </c>
      <c r="W12" s="58">
        <v>29405</v>
      </c>
      <c r="Y12" s="58">
        <v>44.293109999999999</v>
      </c>
      <c r="Z12" s="58">
        <v>45.430050000000001</v>
      </c>
      <c r="AA12" s="58">
        <v>43.965649999999997</v>
      </c>
      <c r="AB12" s="58">
        <v>45.758189999999999</v>
      </c>
    </row>
    <row r="13" spans="1:31" x14ac:dyDescent="0.25">
      <c r="A13" s="58" t="str">
        <f t="shared" si="0"/>
        <v>All malignant (excl NMSC)12</v>
      </c>
      <c r="B13" s="58" t="s">
        <v>252</v>
      </c>
      <c r="C13" s="58" t="s">
        <v>109</v>
      </c>
      <c r="D13" s="58">
        <v>12</v>
      </c>
      <c r="E13" s="58" t="s">
        <v>188</v>
      </c>
      <c r="F13" s="58" t="s">
        <v>300</v>
      </c>
      <c r="G13" s="58">
        <v>30642</v>
      </c>
      <c r="H13" s="58">
        <v>45.904319999999998</v>
      </c>
      <c r="I13" s="58">
        <v>44.304780000000001</v>
      </c>
      <c r="J13" s="58">
        <v>45.418520000000001</v>
      </c>
      <c r="K13" s="58">
        <v>43.983960000000003</v>
      </c>
      <c r="L13" s="58">
        <v>45.73997</v>
      </c>
      <c r="M13" s="58">
        <v>44.863120000000002</v>
      </c>
      <c r="N13" s="58" t="s">
        <v>253</v>
      </c>
      <c r="O13" s="58" t="s">
        <v>253</v>
      </c>
      <c r="R13" s="58" t="s">
        <v>252</v>
      </c>
      <c r="S13" s="58" t="s">
        <v>109</v>
      </c>
      <c r="T13" s="58">
        <v>12</v>
      </c>
      <c r="U13" s="58" t="s">
        <v>188</v>
      </c>
      <c r="V13" s="58" t="s">
        <v>186</v>
      </c>
      <c r="W13" s="58">
        <v>30642</v>
      </c>
      <c r="X13" s="58">
        <v>45.904319999999998</v>
      </c>
      <c r="Y13" s="58">
        <v>44.304780000000001</v>
      </c>
      <c r="Z13" s="58">
        <v>45.418520000000001</v>
      </c>
      <c r="AA13" s="58">
        <v>43.983960000000003</v>
      </c>
      <c r="AB13" s="58">
        <v>45.73997</v>
      </c>
      <c r="AC13" s="58">
        <v>44.863120000000002</v>
      </c>
      <c r="AD13" s="58" t="s">
        <v>253</v>
      </c>
      <c r="AE13" s="58" t="s">
        <v>253</v>
      </c>
    </row>
    <row r="14" spans="1:31" x14ac:dyDescent="0.25">
      <c r="A14" s="58" t="str">
        <f t="shared" si="0"/>
        <v>All malignant (excl NMSC)13</v>
      </c>
      <c r="B14" s="58" t="s">
        <v>252</v>
      </c>
      <c r="C14" s="58" t="s">
        <v>109</v>
      </c>
      <c r="D14" s="58">
        <v>13</v>
      </c>
      <c r="E14" s="58" t="s">
        <v>206</v>
      </c>
      <c r="F14" s="58" t="s">
        <v>304</v>
      </c>
      <c r="G14" s="58">
        <v>32948</v>
      </c>
      <c r="H14" s="58">
        <v>44.688600000000001</v>
      </c>
      <c r="I14" s="58">
        <v>44.324719999999999</v>
      </c>
      <c r="J14" s="58">
        <v>45.398780000000002</v>
      </c>
      <c r="K14" s="58">
        <v>44.015329999999999</v>
      </c>
      <c r="L14" s="58">
        <v>45.708759999999998</v>
      </c>
      <c r="M14" s="58">
        <v>44.863120000000002</v>
      </c>
      <c r="N14" s="58" t="s">
        <v>243</v>
      </c>
      <c r="O14" s="58" t="s">
        <v>243</v>
      </c>
      <c r="R14" s="58" t="s">
        <v>252</v>
      </c>
      <c r="S14" s="58" t="s">
        <v>109</v>
      </c>
      <c r="T14" s="58">
        <v>13</v>
      </c>
      <c r="U14" s="58" t="s">
        <v>206</v>
      </c>
      <c r="V14" s="58" t="s">
        <v>218</v>
      </c>
      <c r="W14" s="58">
        <v>32948</v>
      </c>
      <c r="X14" s="58">
        <v>44.688600000000001</v>
      </c>
      <c r="Y14" s="58">
        <v>44.324719999999999</v>
      </c>
      <c r="Z14" s="58">
        <v>45.398780000000002</v>
      </c>
      <c r="AA14" s="58">
        <v>44.015329999999999</v>
      </c>
      <c r="AB14" s="58">
        <v>45.708759999999998</v>
      </c>
      <c r="AC14" s="58">
        <v>44.863120000000002</v>
      </c>
      <c r="AD14" s="58" t="s">
        <v>243</v>
      </c>
      <c r="AE14" s="58" t="s">
        <v>243</v>
      </c>
    </row>
    <row r="15" spans="1:31" x14ac:dyDescent="0.25">
      <c r="A15" s="58" t="str">
        <f t="shared" si="0"/>
        <v>All malignant (excl NMSC)14</v>
      </c>
      <c r="B15" s="58" t="s">
        <v>252</v>
      </c>
      <c r="C15" s="58" t="s">
        <v>109</v>
      </c>
      <c r="D15" s="58">
        <v>14</v>
      </c>
      <c r="E15" s="58" t="s">
        <v>204</v>
      </c>
      <c r="F15" s="58" t="s">
        <v>207</v>
      </c>
      <c r="G15" s="58">
        <v>34737</v>
      </c>
      <c r="H15" s="58">
        <v>43.07799</v>
      </c>
      <c r="I15" s="58">
        <v>44.338810000000002</v>
      </c>
      <c r="J15" s="58">
        <v>45.384839999999997</v>
      </c>
      <c r="K15" s="58">
        <v>44.037480000000002</v>
      </c>
      <c r="L15" s="58">
        <v>45.686729999999997</v>
      </c>
      <c r="M15" s="58">
        <v>44.863120000000002</v>
      </c>
      <c r="N15" s="58" t="s">
        <v>244</v>
      </c>
      <c r="O15" s="58" t="s">
        <v>244</v>
      </c>
      <c r="R15" s="58" t="s">
        <v>252</v>
      </c>
      <c r="S15" s="58" t="s">
        <v>109</v>
      </c>
      <c r="T15" s="58">
        <v>14</v>
      </c>
      <c r="U15" s="58" t="s">
        <v>204</v>
      </c>
      <c r="V15" s="58" t="s">
        <v>212</v>
      </c>
      <c r="W15" s="58">
        <v>34737</v>
      </c>
      <c r="X15" s="58">
        <v>43.07799</v>
      </c>
      <c r="Y15" s="58">
        <v>44.338810000000002</v>
      </c>
      <c r="Z15" s="58">
        <v>45.384839999999997</v>
      </c>
      <c r="AA15" s="58">
        <v>44.037480000000002</v>
      </c>
      <c r="AB15" s="58">
        <v>45.686729999999997</v>
      </c>
      <c r="AC15" s="58">
        <v>44.863120000000002</v>
      </c>
      <c r="AD15" s="58" t="s">
        <v>244</v>
      </c>
      <c r="AE15" s="58" t="s">
        <v>244</v>
      </c>
    </row>
    <row r="16" spans="1:31" x14ac:dyDescent="0.25">
      <c r="A16" s="58" t="str">
        <f t="shared" si="0"/>
        <v>All malignant (excl NMSC)15</v>
      </c>
      <c r="B16" s="58" t="s">
        <v>252</v>
      </c>
      <c r="C16" s="58" t="s">
        <v>109</v>
      </c>
      <c r="D16" s="58">
        <v>15</v>
      </c>
      <c r="G16" s="58">
        <v>36005</v>
      </c>
      <c r="I16" s="58">
        <v>44.348140000000001</v>
      </c>
      <c r="J16" s="58">
        <v>45.375599999999999</v>
      </c>
      <c r="K16" s="58">
        <v>44.052169999999997</v>
      </c>
      <c r="L16" s="58">
        <v>45.672110000000004</v>
      </c>
      <c r="R16" s="58" t="s">
        <v>252</v>
      </c>
      <c r="S16" s="58" t="s">
        <v>109</v>
      </c>
      <c r="T16" s="58">
        <v>15</v>
      </c>
      <c r="W16" s="58">
        <v>36005</v>
      </c>
      <c r="Y16" s="58">
        <v>44.348140000000001</v>
      </c>
      <c r="Z16" s="58">
        <v>45.375599999999999</v>
      </c>
      <c r="AA16" s="58">
        <v>44.052169999999997</v>
      </c>
      <c r="AB16" s="58">
        <v>45.672110000000004</v>
      </c>
    </row>
    <row r="17" spans="1:31" x14ac:dyDescent="0.25">
      <c r="A17" s="58" t="str">
        <f t="shared" si="0"/>
        <v>All malignant (excl NMSC)16</v>
      </c>
      <c r="B17" s="58" t="s">
        <v>252</v>
      </c>
      <c r="C17" s="58" t="s">
        <v>109</v>
      </c>
      <c r="D17" s="58">
        <v>16</v>
      </c>
      <c r="E17" s="58" t="s">
        <v>190</v>
      </c>
      <c r="F17" s="58" t="s">
        <v>213</v>
      </c>
      <c r="G17" s="58">
        <v>36183</v>
      </c>
      <c r="H17" s="58">
        <v>44.896769999999997</v>
      </c>
      <c r="I17" s="58">
        <v>44.349409999999999</v>
      </c>
      <c r="J17" s="58">
        <v>45.374339999999997</v>
      </c>
      <c r="K17" s="58">
        <v>44.054160000000003</v>
      </c>
      <c r="L17" s="58">
        <v>45.670119999999997</v>
      </c>
      <c r="M17" s="58">
        <v>44.863120000000002</v>
      </c>
      <c r="N17" s="58" t="s">
        <v>243</v>
      </c>
      <c r="O17" s="58" t="s">
        <v>243</v>
      </c>
      <c r="R17" s="58" t="s">
        <v>252</v>
      </c>
      <c r="S17" s="58" t="s">
        <v>109</v>
      </c>
      <c r="T17" s="58">
        <v>16</v>
      </c>
      <c r="U17" s="58" t="s">
        <v>190</v>
      </c>
      <c r="V17" s="58" t="s">
        <v>213</v>
      </c>
      <c r="W17" s="58">
        <v>36183</v>
      </c>
      <c r="X17" s="58">
        <v>44.896769999999997</v>
      </c>
      <c r="Y17" s="58">
        <v>44.349409999999999</v>
      </c>
      <c r="Z17" s="58">
        <v>45.374339999999997</v>
      </c>
      <c r="AA17" s="58">
        <v>44.054160000000003</v>
      </c>
      <c r="AB17" s="58">
        <v>45.670119999999997</v>
      </c>
      <c r="AC17" s="58">
        <v>44.863120000000002</v>
      </c>
      <c r="AD17" s="58" t="s">
        <v>243</v>
      </c>
      <c r="AE17" s="58" t="s">
        <v>243</v>
      </c>
    </row>
    <row r="18" spans="1:31" x14ac:dyDescent="0.25">
      <c r="A18" s="58" t="str">
        <f t="shared" si="0"/>
        <v>All malignant (excl NMSC)17</v>
      </c>
      <c r="B18" s="58" t="s">
        <v>252</v>
      </c>
      <c r="C18" s="58" t="s">
        <v>109</v>
      </c>
      <c r="D18" s="58">
        <v>17</v>
      </c>
      <c r="E18" s="58" t="s">
        <v>201</v>
      </c>
      <c r="F18" s="58" t="s">
        <v>184</v>
      </c>
      <c r="G18" s="58">
        <v>36841</v>
      </c>
      <c r="H18" s="58">
        <v>43.826169999999998</v>
      </c>
      <c r="I18" s="58">
        <v>44.354030000000002</v>
      </c>
      <c r="J18" s="58">
        <v>45.369759999999999</v>
      </c>
      <c r="K18" s="58">
        <v>44.061419999999998</v>
      </c>
      <c r="L18" s="58">
        <v>45.6629</v>
      </c>
      <c r="M18" s="58">
        <v>44.863120000000002</v>
      </c>
      <c r="N18" s="58" t="s">
        <v>244</v>
      </c>
      <c r="O18" s="58" t="s">
        <v>244</v>
      </c>
      <c r="R18" s="58" t="s">
        <v>252</v>
      </c>
      <c r="S18" s="58" t="s">
        <v>109</v>
      </c>
      <c r="T18" s="58">
        <v>17</v>
      </c>
      <c r="U18" s="58" t="s">
        <v>201</v>
      </c>
      <c r="V18" s="58" t="s">
        <v>184</v>
      </c>
      <c r="W18" s="58">
        <v>36841</v>
      </c>
      <c r="X18" s="58">
        <v>43.826169999999998</v>
      </c>
      <c r="Y18" s="58">
        <v>44.354030000000002</v>
      </c>
      <c r="Z18" s="58">
        <v>45.369759999999999</v>
      </c>
      <c r="AA18" s="58">
        <v>44.061419999999998</v>
      </c>
      <c r="AB18" s="58">
        <v>45.6629</v>
      </c>
      <c r="AC18" s="58">
        <v>44.863120000000002</v>
      </c>
      <c r="AD18" s="58" t="s">
        <v>244</v>
      </c>
      <c r="AE18" s="58" t="s">
        <v>244</v>
      </c>
    </row>
    <row r="19" spans="1:31" x14ac:dyDescent="0.25">
      <c r="A19" s="58" t="str">
        <f t="shared" si="0"/>
        <v>All malignant (excl NMSC)18</v>
      </c>
      <c r="B19" s="58" t="s">
        <v>252</v>
      </c>
      <c r="C19" s="58" t="s">
        <v>109</v>
      </c>
      <c r="D19" s="58">
        <v>18</v>
      </c>
      <c r="E19" s="58" t="s">
        <v>200</v>
      </c>
      <c r="F19" s="58" t="s">
        <v>220</v>
      </c>
      <c r="G19" s="58">
        <v>36969</v>
      </c>
      <c r="H19" s="58">
        <v>47.455979999999997</v>
      </c>
      <c r="I19" s="58">
        <v>44.354909999999997</v>
      </c>
      <c r="J19" s="58">
        <v>45.36889</v>
      </c>
      <c r="K19" s="58">
        <v>44.062820000000002</v>
      </c>
      <c r="L19" s="58">
        <v>45.66151</v>
      </c>
      <c r="M19" s="58">
        <v>44.863120000000002</v>
      </c>
      <c r="N19" s="58" t="s">
        <v>253</v>
      </c>
      <c r="O19" s="58" t="s">
        <v>253</v>
      </c>
      <c r="R19" s="58" t="s">
        <v>252</v>
      </c>
      <c r="S19" s="58" t="s">
        <v>109</v>
      </c>
      <c r="T19" s="58">
        <v>18</v>
      </c>
      <c r="U19" s="58" t="s">
        <v>200</v>
      </c>
      <c r="V19" s="58" t="s">
        <v>220</v>
      </c>
      <c r="W19" s="58">
        <v>36969</v>
      </c>
      <c r="X19" s="58">
        <v>47.455979999999997</v>
      </c>
      <c r="Y19" s="58">
        <v>44.354909999999997</v>
      </c>
      <c r="Z19" s="58">
        <v>45.36889</v>
      </c>
      <c r="AA19" s="58">
        <v>44.062820000000002</v>
      </c>
      <c r="AB19" s="58">
        <v>45.66151</v>
      </c>
      <c r="AC19" s="58">
        <v>44.863120000000002</v>
      </c>
      <c r="AD19" s="58" t="s">
        <v>253</v>
      </c>
      <c r="AE19" s="58" t="s">
        <v>253</v>
      </c>
    </row>
    <row r="20" spans="1:31" x14ac:dyDescent="0.25">
      <c r="A20" s="58" t="str">
        <f t="shared" si="0"/>
        <v>All malignant (excl NMSC)19</v>
      </c>
      <c r="B20" s="58" t="s">
        <v>252</v>
      </c>
      <c r="C20" s="58" t="s">
        <v>109</v>
      </c>
      <c r="D20" s="58">
        <v>19</v>
      </c>
      <c r="E20" s="58" t="s">
        <v>197</v>
      </c>
      <c r="F20" s="58" t="s">
        <v>221</v>
      </c>
      <c r="G20" s="58">
        <v>40841</v>
      </c>
      <c r="H20" s="58">
        <v>43.605690000000003</v>
      </c>
      <c r="I20" s="58">
        <v>44.379660000000001</v>
      </c>
      <c r="J20" s="58">
        <v>45.344369999999998</v>
      </c>
      <c r="K20" s="58">
        <v>44.101739999999999</v>
      </c>
      <c r="L20" s="58">
        <v>45.62276</v>
      </c>
      <c r="M20" s="58">
        <v>44.863120000000002</v>
      </c>
      <c r="N20" s="58" t="s">
        <v>244</v>
      </c>
      <c r="O20" s="58" t="s">
        <v>244</v>
      </c>
      <c r="R20" s="58" t="s">
        <v>252</v>
      </c>
      <c r="S20" s="58" t="s">
        <v>109</v>
      </c>
      <c r="T20" s="58">
        <v>19</v>
      </c>
      <c r="U20" s="58" t="s">
        <v>197</v>
      </c>
      <c r="V20" s="58" t="s">
        <v>221</v>
      </c>
      <c r="W20" s="58">
        <v>40841</v>
      </c>
      <c r="X20" s="58">
        <v>43.605690000000003</v>
      </c>
      <c r="Y20" s="58">
        <v>44.379660000000001</v>
      </c>
      <c r="Z20" s="58">
        <v>45.344369999999998</v>
      </c>
      <c r="AA20" s="58">
        <v>44.101739999999999</v>
      </c>
      <c r="AB20" s="58">
        <v>45.62276</v>
      </c>
      <c r="AC20" s="58">
        <v>44.863120000000002</v>
      </c>
      <c r="AD20" s="58" t="s">
        <v>244</v>
      </c>
      <c r="AE20" s="58" t="s">
        <v>244</v>
      </c>
    </row>
    <row r="21" spans="1:31" x14ac:dyDescent="0.25">
      <c r="A21" s="58" t="str">
        <f t="shared" si="0"/>
        <v>All malignant (excl NMSC)20</v>
      </c>
      <c r="B21" s="58" t="s">
        <v>252</v>
      </c>
      <c r="C21" s="58" t="s">
        <v>109</v>
      </c>
      <c r="D21" s="58">
        <v>20</v>
      </c>
      <c r="G21" s="58">
        <v>42605</v>
      </c>
      <c r="I21" s="58">
        <v>44.389800000000001</v>
      </c>
      <c r="J21" s="58">
        <v>45.334319999999998</v>
      </c>
      <c r="K21" s="58">
        <v>44.117690000000003</v>
      </c>
      <c r="L21" s="58">
        <v>45.60689</v>
      </c>
      <c r="R21" s="58" t="s">
        <v>252</v>
      </c>
      <c r="S21" s="58" t="s">
        <v>109</v>
      </c>
      <c r="T21" s="58">
        <v>20</v>
      </c>
      <c r="W21" s="58">
        <v>42605</v>
      </c>
      <c r="Y21" s="58">
        <v>44.389800000000001</v>
      </c>
      <c r="Z21" s="58">
        <v>45.334319999999998</v>
      </c>
      <c r="AA21" s="58">
        <v>44.117690000000003</v>
      </c>
      <c r="AB21" s="58">
        <v>45.60689</v>
      </c>
    </row>
    <row r="22" spans="1:31" x14ac:dyDescent="0.25">
      <c r="A22" s="58" t="str">
        <f t="shared" si="0"/>
        <v>All malignant (excl NMSC)21</v>
      </c>
      <c r="B22" s="58" t="s">
        <v>252</v>
      </c>
      <c r="C22" s="58" t="s">
        <v>109</v>
      </c>
      <c r="D22" s="58">
        <v>21</v>
      </c>
      <c r="E22" s="58" t="s">
        <v>202</v>
      </c>
      <c r="F22" s="58" t="s">
        <v>219</v>
      </c>
      <c r="G22" s="58">
        <v>45381</v>
      </c>
      <c r="H22" s="58">
        <v>44.088940000000001</v>
      </c>
      <c r="I22" s="58">
        <v>44.404530000000001</v>
      </c>
      <c r="J22" s="58">
        <v>45.319719999999997</v>
      </c>
      <c r="K22" s="58">
        <v>44.14087</v>
      </c>
      <c r="L22" s="58">
        <v>45.58381</v>
      </c>
      <c r="M22" s="58">
        <v>44.863120000000002</v>
      </c>
      <c r="N22" s="58" t="s">
        <v>244</v>
      </c>
      <c r="O22" s="58" t="s">
        <v>244</v>
      </c>
      <c r="R22" s="58" t="s">
        <v>252</v>
      </c>
      <c r="S22" s="58" t="s">
        <v>109</v>
      </c>
      <c r="T22" s="58">
        <v>21</v>
      </c>
      <c r="U22" s="58" t="s">
        <v>202</v>
      </c>
      <c r="V22" s="58" t="s">
        <v>219</v>
      </c>
      <c r="W22" s="58">
        <v>45381</v>
      </c>
      <c r="X22" s="58">
        <v>44.088940000000001</v>
      </c>
      <c r="Y22" s="58">
        <v>44.404530000000001</v>
      </c>
      <c r="Z22" s="58">
        <v>45.319719999999997</v>
      </c>
      <c r="AA22" s="58">
        <v>44.14087</v>
      </c>
      <c r="AB22" s="58">
        <v>45.58381</v>
      </c>
      <c r="AC22" s="58">
        <v>44.863120000000002</v>
      </c>
      <c r="AD22" s="58" t="s">
        <v>244</v>
      </c>
      <c r="AE22" s="58" t="s">
        <v>244</v>
      </c>
    </row>
    <row r="23" spans="1:31" x14ac:dyDescent="0.25">
      <c r="A23" s="58" t="str">
        <f t="shared" si="0"/>
        <v>All malignant (excl NMSC)22</v>
      </c>
      <c r="B23" s="58" t="s">
        <v>252</v>
      </c>
      <c r="C23" s="58" t="s">
        <v>109</v>
      </c>
      <c r="D23" s="58">
        <v>22</v>
      </c>
      <c r="G23" s="58">
        <v>49205</v>
      </c>
      <c r="I23" s="58">
        <v>44.422750000000001</v>
      </c>
      <c r="J23" s="58">
        <v>45.301650000000002</v>
      </c>
      <c r="K23" s="58">
        <v>44.169530000000002</v>
      </c>
      <c r="L23" s="58">
        <v>45.55527</v>
      </c>
      <c r="R23" s="58" t="s">
        <v>252</v>
      </c>
      <c r="S23" s="58" t="s">
        <v>109</v>
      </c>
      <c r="T23" s="58">
        <v>22</v>
      </c>
      <c r="W23" s="58">
        <v>49205</v>
      </c>
      <c r="Y23" s="58">
        <v>44.422750000000001</v>
      </c>
      <c r="Z23" s="58">
        <v>45.301650000000002</v>
      </c>
      <c r="AA23" s="58">
        <v>44.169530000000002</v>
      </c>
      <c r="AB23" s="58">
        <v>45.55527</v>
      </c>
    </row>
    <row r="24" spans="1:31" x14ac:dyDescent="0.25">
      <c r="A24" s="58" t="str">
        <f t="shared" si="0"/>
        <v>All malignant (excl NMSC)23</v>
      </c>
      <c r="B24" s="58" t="s">
        <v>252</v>
      </c>
      <c r="C24" s="58" t="s">
        <v>109</v>
      </c>
      <c r="D24" s="58">
        <v>23</v>
      </c>
      <c r="E24" s="58" t="s">
        <v>193</v>
      </c>
      <c r="F24" s="58" t="s">
        <v>173</v>
      </c>
      <c r="G24" s="58">
        <v>52425</v>
      </c>
      <c r="H24" s="58">
        <v>43.927520000000001</v>
      </c>
      <c r="I24" s="58">
        <v>44.436520000000002</v>
      </c>
      <c r="J24" s="58">
        <v>45.287999999999997</v>
      </c>
      <c r="K24" s="58">
        <v>44.191189999999999</v>
      </c>
      <c r="L24" s="58">
        <v>45.53369</v>
      </c>
      <c r="M24" s="58">
        <v>44.863120000000002</v>
      </c>
      <c r="N24" s="58" t="s">
        <v>244</v>
      </c>
      <c r="O24" s="58" t="s">
        <v>244</v>
      </c>
      <c r="R24" s="58" t="s">
        <v>252</v>
      </c>
      <c r="S24" s="58" t="s">
        <v>109</v>
      </c>
      <c r="T24" s="58">
        <v>23</v>
      </c>
      <c r="U24" s="58" t="s">
        <v>193</v>
      </c>
      <c r="V24" s="58" t="s">
        <v>173</v>
      </c>
      <c r="W24" s="58">
        <v>52425</v>
      </c>
      <c r="X24" s="58">
        <v>43.927520000000001</v>
      </c>
      <c r="Y24" s="58">
        <v>44.436520000000002</v>
      </c>
      <c r="Z24" s="58">
        <v>45.287999999999997</v>
      </c>
      <c r="AA24" s="58">
        <v>44.191189999999999</v>
      </c>
      <c r="AB24" s="58">
        <v>45.53369</v>
      </c>
      <c r="AC24" s="58">
        <v>44.863120000000002</v>
      </c>
      <c r="AD24" s="58" t="s">
        <v>244</v>
      </c>
      <c r="AE24" s="58" t="s">
        <v>244</v>
      </c>
    </row>
    <row r="25" spans="1:31" x14ac:dyDescent="0.25">
      <c r="A25" s="58" t="str">
        <f t="shared" si="0"/>
        <v>All malignant (excl NMSC)24</v>
      </c>
      <c r="B25" s="58" t="s">
        <v>252</v>
      </c>
      <c r="C25" s="58" t="s">
        <v>109</v>
      </c>
      <c r="D25" s="58">
        <v>24</v>
      </c>
      <c r="G25" s="58">
        <v>55805</v>
      </c>
      <c r="I25" s="58">
        <v>44.449669999999998</v>
      </c>
      <c r="J25" s="58">
        <v>45.27496</v>
      </c>
      <c r="K25" s="58">
        <v>44.211880000000001</v>
      </c>
      <c r="L25" s="58">
        <v>45.513089999999998</v>
      </c>
      <c r="R25" s="58" t="s">
        <v>252</v>
      </c>
      <c r="S25" s="58" t="s">
        <v>109</v>
      </c>
      <c r="T25" s="58">
        <v>24</v>
      </c>
      <c r="W25" s="58">
        <v>55805</v>
      </c>
      <c r="Y25" s="58">
        <v>44.449669999999998</v>
      </c>
      <c r="Z25" s="58">
        <v>45.27496</v>
      </c>
      <c r="AA25" s="58">
        <v>44.211880000000001</v>
      </c>
      <c r="AB25" s="58">
        <v>45.513089999999998</v>
      </c>
    </row>
    <row r="26" spans="1:31" x14ac:dyDescent="0.25">
      <c r="A26" s="58" t="str">
        <f t="shared" si="0"/>
        <v>All malignant (excl NMSC)25</v>
      </c>
      <c r="B26" s="58" t="s">
        <v>252</v>
      </c>
      <c r="C26" s="58" t="s">
        <v>109</v>
      </c>
      <c r="D26" s="58">
        <v>25</v>
      </c>
      <c r="G26" s="58">
        <v>62405</v>
      </c>
      <c r="I26" s="58">
        <v>44.472180000000002</v>
      </c>
      <c r="J26" s="58">
        <v>45.252609999999997</v>
      </c>
      <c r="K26" s="58">
        <v>44.247309999999999</v>
      </c>
      <c r="L26" s="58">
        <v>45.477789999999999</v>
      </c>
      <c r="R26" s="58" t="s">
        <v>252</v>
      </c>
      <c r="S26" s="58" t="s">
        <v>109</v>
      </c>
      <c r="T26" s="58">
        <v>25</v>
      </c>
      <c r="W26" s="58">
        <v>62405</v>
      </c>
      <c r="Y26" s="58">
        <v>44.472180000000002</v>
      </c>
      <c r="Z26" s="58">
        <v>45.252609999999997</v>
      </c>
      <c r="AA26" s="58">
        <v>44.247309999999999</v>
      </c>
      <c r="AB26" s="58">
        <v>45.477789999999999</v>
      </c>
    </row>
    <row r="27" spans="1:31" x14ac:dyDescent="0.25">
      <c r="A27" s="58" t="str">
        <f t="shared" si="0"/>
        <v>All malignant (excl NMSC)26</v>
      </c>
      <c r="B27" s="58" t="s">
        <v>252</v>
      </c>
      <c r="C27" s="58" t="s">
        <v>109</v>
      </c>
      <c r="D27" s="58">
        <v>26</v>
      </c>
      <c r="G27" s="58">
        <v>69005</v>
      </c>
      <c r="I27" s="58">
        <v>44.491379999999999</v>
      </c>
      <c r="J27" s="58">
        <v>45.233550000000001</v>
      </c>
      <c r="K27" s="58">
        <v>44.277529999999999</v>
      </c>
      <c r="L27" s="58">
        <v>45.447690000000001</v>
      </c>
      <c r="R27" s="58" t="s">
        <v>252</v>
      </c>
      <c r="S27" s="58" t="s">
        <v>109</v>
      </c>
      <c r="T27" s="58">
        <v>26</v>
      </c>
      <c r="W27" s="58">
        <v>69005</v>
      </c>
      <c r="Y27" s="58">
        <v>44.491379999999999</v>
      </c>
      <c r="Z27" s="58">
        <v>45.233550000000001</v>
      </c>
      <c r="AA27" s="58">
        <v>44.277529999999999</v>
      </c>
      <c r="AB27" s="58">
        <v>45.447690000000001</v>
      </c>
    </row>
    <row r="28" spans="1:31" x14ac:dyDescent="0.25">
      <c r="A28" s="58" t="str">
        <f t="shared" si="0"/>
        <v>All malignant (excl NMSC)27</v>
      </c>
      <c r="B28" s="58" t="s">
        <v>252</v>
      </c>
      <c r="C28" s="58" t="s">
        <v>109</v>
      </c>
      <c r="D28" s="58">
        <v>27</v>
      </c>
      <c r="E28" s="58" t="s">
        <v>192</v>
      </c>
      <c r="F28" s="58" t="s">
        <v>185</v>
      </c>
      <c r="G28" s="58">
        <v>74368</v>
      </c>
      <c r="H28" s="58">
        <v>46.299480000000003</v>
      </c>
      <c r="I28" s="58">
        <v>44.50506</v>
      </c>
      <c r="J28" s="58">
        <v>45.219970000000004</v>
      </c>
      <c r="K28" s="58">
        <v>44.299059999999997</v>
      </c>
      <c r="L28" s="58">
        <v>45.42624</v>
      </c>
      <c r="M28" s="58">
        <v>44.863120000000002</v>
      </c>
      <c r="N28" s="58" t="s">
        <v>253</v>
      </c>
      <c r="O28" s="58" t="s">
        <v>253</v>
      </c>
      <c r="R28" s="58" t="s">
        <v>252</v>
      </c>
      <c r="S28" s="58" t="s">
        <v>109</v>
      </c>
      <c r="T28" s="58">
        <v>27</v>
      </c>
      <c r="U28" s="58" t="s">
        <v>192</v>
      </c>
      <c r="V28" s="58" t="s">
        <v>185</v>
      </c>
      <c r="W28" s="58">
        <v>74368</v>
      </c>
      <c r="X28" s="58">
        <v>46.299480000000003</v>
      </c>
      <c r="Y28" s="58">
        <v>44.50506</v>
      </c>
      <c r="Z28" s="58">
        <v>45.219970000000004</v>
      </c>
      <c r="AA28" s="58">
        <v>44.299059999999997</v>
      </c>
      <c r="AB28" s="58">
        <v>45.42624</v>
      </c>
      <c r="AC28" s="58">
        <v>44.863120000000002</v>
      </c>
      <c r="AD28" s="58" t="s">
        <v>253</v>
      </c>
      <c r="AE28" s="58" t="s">
        <v>253</v>
      </c>
    </row>
    <row r="29" spans="1:31" x14ac:dyDescent="0.25">
      <c r="A29" s="58" t="str">
        <f t="shared" si="0"/>
        <v>All malignant (excl NMSC)28</v>
      </c>
      <c r="B29" s="58" t="s">
        <v>252</v>
      </c>
      <c r="C29" s="58" t="s">
        <v>109</v>
      </c>
      <c r="D29" s="58">
        <v>28</v>
      </c>
      <c r="G29" s="58">
        <v>75605</v>
      </c>
      <c r="I29" s="58">
        <v>44.508000000000003</v>
      </c>
      <c r="J29" s="58">
        <v>45.217039999999997</v>
      </c>
      <c r="K29" s="58">
        <v>44.303699999999999</v>
      </c>
      <c r="L29" s="58">
        <v>45.421610000000001</v>
      </c>
      <c r="R29" s="58" t="s">
        <v>252</v>
      </c>
      <c r="S29" s="58" t="s">
        <v>109</v>
      </c>
      <c r="T29" s="58">
        <v>28</v>
      </c>
      <c r="W29" s="58">
        <v>75605</v>
      </c>
      <c r="Y29" s="58">
        <v>44.508000000000003</v>
      </c>
      <c r="Z29" s="58">
        <v>45.217039999999997</v>
      </c>
      <c r="AA29" s="58">
        <v>44.303699999999999</v>
      </c>
      <c r="AB29" s="58">
        <v>45.421610000000001</v>
      </c>
    </row>
    <row r="30" spans="1:31" x14ac:dyDescent="0.25">
      <c r="A30" s="58" t="str">
        <f t="shared" si="0"/>
        <v>All malignant (excl NMSC)29</v>
      </c>
      <c r="B30" s="58" t="s">
        <v>252</v>
      </c>
      <c r="C30" s="58" t="s">
        <v>109</v>
      </c>
      <c r="D30" s="58">
        <v>29</v>
      </c>
      <c r="G30" s="58">
        <v>82205</v>
      </c>
      <c r="I30" s="58">
        <v>44.522579999999998</v>
      </c>
      <c r="J30" s="58">
        <v>45.202559999999998</v>
      </c>
      <c r="K30" s="58">
        <v>44.326639999999998</v>
      </c>
      <c r="L30" s="58">
        <v>45.398739999999997</v>
      </c>
      <c r="R30" s="58" t="s">
        <v>252</v>
      </c>
      <c r="S30" s="58" t="s">
        <v>109</v>
      </c>
      <c r="T30" s="58">
        <v>29</v>
      </c>
      <c r="W30" s="58">
        <v>82205</v>
      </c>
      <c r="Y30" s="58">
        <v>44.522579999999998</v>
      </c>
      <c r="Z30" s="58">
        <v>45.202559999999998</v>
      </c>
      <c r="AA30" s="58">
        <v>44.326639999999998</v>
      </c>
      <c r="AB30" s="58">
        <v>45.398739999999997</v>
      </c>
    </row>
    <row r="31" spans="1:31" x14ac:dyDescent="0.25">
      <c r="A31" s="58" t="str">
        <f t="shared" si="0"/>
        <v>All malignant (excl NMSC)30</v>
      </c>
      <c r="B31" s="58" t="s">
        <v>252</v>
      </c>
      <c r="C31" s="58" t="s">
        <v>109</v>
      </c>
      <c r="D31" s="58">
        <v>30</v>
      </c>
      <c r="E31" s="58" t="s">
        <v>194</v>
      </c>
      <c r="F31" s="58" t="s">
        <v>174</v>
      </c>
      <c r="G31" s="58">
        <v>82823</v>
      </c>
      <c r="H31" s="58">
        <v>45.488570000000003</v>
      </c>
      <c r="I31" s="58">
        <v>44.523859999999999</v>
      </c>
      <c r="J31" s="58">
        <v>45.20129</v>
      </c>
      <c r="K31" s="58">
        <v>44.32864</v>
      </c>
      <c r="L31" s="58">
        <v>45.396740000000001</v>
      </c>
      <c r="M31" s="58">
        <v>44.863120000000002</v>
      </c>
      <c r="N31" s="58" t="s">
        <v>253</v>
      </c>
      <c r="O31" s="58" t="s">
        <v>253</v>
      </c>
      <c r="R31" s="58" t="s">
        <v>252</v>
      </c>
      <c r="S31" s="58" t="s">
        <v>109</v>
      </c>
      <c r="T31" s="58">
        <v>30</v>
      </c>
      <c r="U31" s="58" t="s">
        <v>194</v>
      </c>
      <c r="V31" s="58" t="s">
        <v>174</v>
      </c>
      <c r="W31" s="58">
        <v>82823</v>
      </c>
      <c r="X31" s="58">
        <v>45.488570000000003</v>
      </c>
      <c r="Y31" s="58">
        <v>44.523859999999999</v>
      </c>
      <c r="Z31" s="58">
        <v>45.20129</v>
      </c>
      <c r="AA31" s="58">
        <v>44.32864</v>
      </c>
      <c r="AB31" s="58">
        <v>45.396740000000001</v>
      </c>
      <c r="AC31" s="58">
        <v>44.863120000000002</v>
      </c>
      <c r="AD31" s="58" t="s">
        <v>253</v>
      </c>
      <c r="AE31" s="58" t="s">
        <v>253</v>
      </c>
    </row>
    <row r="32" spans="1:31" x14ac:dyDescent="0.25">
      <c r="A32" s="58" t="str">
        <f t="shared" si="0"/>
        <v>All malignant (excl NMSC)31</v>
      </c>
      <c r="B32" s="58" t="s">
        <v>252</v>
      </c>
      <c r="C32" s="58" t="s">
        <v>109</v>
      </c>
      <c r="D32" s="58">
        <v>31</v>
      </c>
      <c r="G32" s="58">
        <v>88805</v>
      </c>
      <c r="I32" s="58">
        <v>44.535499999999999</v>
      </c>
      <c r="J32" s="58">
        <v>45.189720000000001</v>
      </c>
      <c r="K32" s="58">
        <v>44.346969999999999</v>
      </c>
      <c r="L32" s="58">
        <v>45.37847</v>
      </c>
      <c r="R32" s="58" t="s">
        <v>252</v>
      </c>
      <c r="S32" s="58" t="s">
        <v>109</v>
      </c>
      <c r="T32" s="58">
        <v>31</v>
      </c>
      <c r="W32" s="58">
        <v>88805</v>
      </c>
      <c r="Y32" s="58">
        <v>44.535499999999999</v>
      </c>
      <c r="Z32" s="58">
        <v>45.189720000000001</v>
      </c>
      <c r="AA32" s="58">
        <v>44.346969999999999</v>
      </c>
      <c r="AB32" s="58">
        <v>45.37847</v>
      </c>
    </row>
    <row r="33" spans="1:31" x14ac:dyDescent="0.25">
      <c r="A33" s="58" t="str">
        <f t="shared" ref="A33:A65" si="1">CONCATENATE(C33,D33)</f>
        <v>Bladder1</v>
      </c>
      <c r="B33" s="58" t="s">
        <v>252</v>
      </c>
      <c r="C33" s="58" t="s">
        <v>1</v>
      </c>
      <c r="D33" s="58">
        <v>1</v>
      </c>
      <c r="G33" s="58">
        <v>569</v>
      </c>
      <c r="I33" s="58">
        <v>46.268250000000002</v>
      </c>
      <c r="J33" s="58">
        <v>54.484139999999996</v>
      </c>
      <c r="K33" s="58">
        <v>43.903590000000001</v>
      </c>
      <c r="L33" s="58">
        <v>56.850700000000003</v>
      </c>
      <c r="R33" s="58" t="s">
        <v>252</v>
      </c>
      <c r="S33" s="58" t="s">
        <v>1</v>
      </c>
      <c r="T33" s="58">
        <v>1</v>
      </c>
      <c r="W33" s="58">
        <v>569</v>
      </c>
      <c r="Y33" s="58">
        <v>46.268250000000002</v>
      </c>
      <c r="Z33" s="58">
        <v>54.484139999999996</v>
      </c>
      <c r="AA33" s="58">
        <v>43.903590000000001</v>
      </c>
      <c r="AB33" s="58">
        <v>56.850700000000003</v>
      </c>
    </row>
    <row r="34" spans="1:31" x14ac:dyDescent="0.25">
      <c r="A34" s="58" t="str">
        <f t="shared" si="1"/>
        <v>Bladder2</v>
      </c>
      <c r="B34" s="58" t="s">
        <v>252</v>
      </c>
      <c r="C34" s="58" t="s">
        <v>1</v>
      </c>
      <c r="D34" s="58">
        <v>2</v>
      </c>
      <c r="E34" s="58" t="s">
        <v>195</v>
      </c>
      <c r="F34" s="58" t="s">
        <v>181</v>
      </c>
      <c r="G34" s="58">
        <v>595</v>
      </c>
      <c r="H34" s="58">
        <v>53.44538</v>
      </c>
      <c r="I34" s="58">
        <v>46.36412</v>
      </c>
      <c r="J34" s="58">
        <v>54.40014</v>
      </c>
      <c r="K34" s="58">
        <v>44.051290000000002</v>
      </c>
      <c r="L34" s="58">
        <v>56.711579999999998</v>
      </c>
      <c r="M34" s="58">
        <v>50.466180000000001</v>
      </c>
      <c r="N34" s="58" t="s">
        <v>243</v>
      </c>
      <c r="O34" s="58" t="s">
        <v>243</v>
      </c>
      <c r="R34" s="58" t="s">
        <v>252</v>
      </c>
      <c r="S34" s="58" t="s">
        <v>1</v>
      </c>
      <c r="T34" s="58">
        <v>2</v>
      </c>
      <c r="U34" s="58" t="s">
        <v>195</v>
      </c>
      <c r="V34" s="58" t="s">
        <v>181</v>
      </c>
      <c r="W34" s="58">
        <v>595</v>
      </c>
      <c r="X34" s="58">
        <v>53.44538</v>
      </c>
      <c r="Y34" s="58">
        <v>46.36412</v>
      </c>
      <c r="Z34" s="58">
        <v>54.40014</v>
      </c>
      <c r="AA34" s="58">
        <v>44.051290000000002</v>
      </c>
      <c r="AB34" s="58">
        <v>56.711579999999998</v>
      </c>
      <c r="AC34" s="58">
        <v>50.466180000000001</v>
      </c>
      <c r="AD34" s="58" t="s">
        <v>243</v>
      </c>
      <c r="AE34" s="58" t="s">
        <v>243</v>
      </c>
    </row>
    <row r="35" spans="1:31" x14ac:dyDescent="0.25">
      <c r="A35" s="58" t="str">
        <f t="shared" si="1"/>
        <v>Bladder3</v>
      </c>
      <c r="B35" s="58" t="s">
        <v>252</v>
      </c>
      <c r="C35" s="58" t="s">
        <v>1</v>
      </c>
      <c r="D35" s="58">
        <v>3</v>
      </c>
      <c r="G35" s="58">
        <v>829</v>
      </c>
      <c r="I35" s="58">
        <v>47.000959999999999</v>
      </c>
      <c r="J35" s="58">
        <v>53.80836</v>
      </c>
      <c r="K35" s="58">
        <v>45.039610000000003</v>
      </c>
      <c r="L35" s="58">
        <v>55.768590000000003</v>
      </c>
      <c r="R35" s="58" t="s">
        <v>252</v>
      </c>
      <c r="S35" s="58" t="s">
        <v>1</v>
      </c>
      <c r="T35" s="58">
        <v>3</v>
      </c>
      <c r="W35" s="58">
        <v>829</v>
      </c>
      <c r="Y35" s="58">
        <v>47.000959999999999</v>
      </c>
      <c r="Z35" s="58">
        <v>53.80836</v>
      </c>
      <c r="AA35" s="58">
        <v>45.039610000000003</v>
      </c>
      <c r="AB35" s="58">
        <v>55.768590000000003</v>
      </c>
    </row>
    <row r="36" spans="1:31" x14ac:dyDescent="0.25">
      <c r="A36" s="58" t="str">
        <f t="shared" si="1"/>
        <v>Bladder4</v>
      </c>
      <c r="B36" s="58" t="s">
        <v>252</v>
      </c>
      <c r="C36" s="58" t="s">
        <v>1</v>
      </c>
      <c r="D36" s="58">
        <v>4</v>
      </c>
      <c r="E36" s="58" t="s">
        <v>189</v>
      </c>
      <c r="F36" s="58" t="s">
        <v>214</v>
      </c>
      <c r="G36" s="58">
        <v>842</v>
      </c>
      <c r="H36" s="58">
        <v>53.562950000000001</v>
      </c>
      <c r="I36" s="58">
        <v>47.030079999999998</v>
      </c>
      <c r="J36" s="58">
        <v>53.783430000000003</v>
      </c>
      <c r="K36" s="58">
        <v>45.082120000000003</v>
      </c>
      <c r="L36" s="58">
        <v>55.727429999999998</v>
      </c>
      <c r="M36" s="58">
        <v>50.466180000000001</v>
      </c>
      <c r="N36" s="58" t="s">
        <v>243</v>
      </c>
      <c r="O36" s="58" t="s">
        <v>243</v>
      </c>
      <c r="R36" s="58" t="s">
        <v>252</v>
      </c>
      <c r="S36" s="58" t="s">
        <v>1</v>
      </c>
      <c r="T36" s="58">
        <v>4</v>
      </c>
      <c r="U36" s="58" t="s">
        <v>189</v>
      </c>
      <c r="V36" s="58" t="s">
        <v>214</v>
      </c>
      <c r="W36" s="58">
        <v>842</v>
      </c>
      <c r="X36" s="58">
        <v>53.562950000000001</v>
      </c>
      <c r="Y36" s="58">
        <v>47.030079999999998</v>
      </c>
      <c r="Z36" s="58">
        <v>53.783430000000003</v>
      </c>
      <c r="AA36" s="58">
        <v>45.082120000000003</v>
      </c>
      <c r="AB36" s="58">
        <v>55.727429999999998</v>
      </c>
      <c r="AC36" s="58">
        <v>50.466180000000001</v>
      </c>
      <c r="AD36" s="58" t="s">
        <v>243</v>
      </c>
      <c r="AE36" s="58" t="s">
        <v>243</v>
      </c>
    </row>
    <row r="37" spans="1:31" x14ac:dyDescent="0.25">
      <c r="A37" s="58" t="str">
        <f t="shared" si="1"/>
        <v>Bladder5</v>
      </c>
      <c r="B37" s="58" t="s">
        <v>252</v>
      </c>
      <c r="C37" s="58" t="s">
        <v>1</v>
      </c>
      <c r="D37" s="58">
        <v>5</v>
      </c>
      <c r="E37" s="58" t="s">
        <v>191</v>
      </c>
      <c r="F37" s="58" t="s">
        <v>245</v>
      </c>
      <c r="G37" s="58">
        <v>873</v>
      </c>
      <c r="H37" s="58">
        <v>53.837339999999998</v>
      </c>
      <c r="I37" s="58">
        <v>47.091929999999998</v>
      </c>
      <c r="J37" s="58">
        <v>53.724179999999997</v>
      </c>
      <c r="K37" s="58">
        <v>45.179510000000001</v>
      </c>
      <c r="L37" s="58">
        <v>55.634920000000001</v>
      </c>
      <c r="M37" s="58">
        <v>50.466180000000001</v>
      </c>
      <c r="N37" s="58" t="s">
        <v>253</v>
      </c>
      <c r="O37" s="58" t="s">
        <v>243</v>
      </c>
      <c r="R37" s="58" t="s">
        <v>252</v>
      </c>
      <c r="S37" s="58" t="s">
        <v>1</v>
      </c>
      <c r="T37" s="58">
        <v>5</v>
      </c>
      <c r="U37" s="58" t="s">
        <v>191</v>
      </c>
      <c r="V37" s="58" t="s">
        <v>245</v>
      </c>
      <c r="W37" s="58">
        <v>873</v>
      </c>
      <c r="X37" s="58">
        <v>53.837339999999998</v>
      </c>
      <c r="Y37" s="58">
        <v>47.091929999999998</v>
      </c>
      <c r="Z37" s="58">
        <v>53.724179999999997</v>
      </c>
      <c r="AA37" s="58">
        <v>45.179510000000001</v>
      </c>
      <c r="AB37" s="58">
        <v>55.634920000000001</v>
      </c>
      <c r="AC37" s="58">
        <v>50.466180000000001</v>
      </c>
      <c r="AD37" s="58" t="s">
        <v>253</v>
      </c>
      <c r="AE37" s="58" t="s">
        <v>243</v>
      </c>
    </row>
    <row r="38" spans="1:31" x14ac:dyDescent="0.25">
      <c r="A38" s="58" t="str">
        <f t="shared" si="1"/>
        <v>Bladder6</v>
      </c>
      <c r="B38" s="58" t="s">
        <v>252</v>
      </c>
      <c r="C38" s="58" t="s">
        <v>1</v>
      </c>
      <c r="D38" s="58">
        <v>6</v>
      </c>
      <c r="E38" s="58" t="s">
        <v>205</v>
      </c>
      <c r="F38" s="58" t="s">
        <v>303</v>
      </c>
      <c r="G38" s="58">
        <v>939</v>
      </c>
      <c r="H38" s="58">
        <v>45.260919999999999</v>
      </c>
      <c r="I38" s="58">
        <v>47.213819999999998</v>
      </c>
      <c r="J38" s="58">
        <v>53.611199999999997</v>
      </c>
      <c r="K38" s="58">
        <v>45.372729999999997</v>
      </c>
      <c r="L38" s="58">
        <v>55.452100000000002</v>
      </c>
      <c r="M38" s="58">
        <v>50.466180000000001</v>
      </c>
      <c r="N38" s="58" t="s">
        <v>244</v>
      </c>
      <c r="O38" s="58" t="s">
        <v>244</v>
      </c>
      <c r="R38" s="58" t="s">
        <v>252</v>
      </c>
      <c r="S38" s="58" t="s">
        <v>1</v>
      </c>
      <c r="T38" s="58">
        <v>6</v>
      </c>
      <c r="U38" s="58" t="s">
        <v>205</v>
      </c>
      <c r="V38" s="58" t="s">
        <v>217</v>
      </c>
      <c r="W38" s="58">
        <v>939</v>
      </c>
      <c r="X38" s="58">
        <v>45.260919999999999</v>
      </c>
      <c r="Y38" s="58">
        <v>47.213819999999998</v>
      </c>
      <c r="Z38" s="58">
        <v>53.611199999999997</v>
      </c>
      <c r="AA38" s="58">
        <v>45.372729999999997</v>
      </c>
      <c r="AB38" s="58">
        <v>55.452100000000002</v>
      </c>
      <c r="AC38" s="58">
        <v>50.466180000000001</v>
      </c>
      <c r="AD38" s="58" t="s">
        <v>244</v>
      </c>
      <c r="AE38" s="58" t="s">
        <v>244</v>
      </c>
    </row>
    <row r="39" spans="1:31" x14ac:dyDescent="0.25">
      <c r="A39" s="58" t="str">
        <f t="shared" si="1"/>
        <v>Bladder7</v>
      </c>
      <c r="B39" s="58" t="s">
        <v>252</v>
      </c>
      <c r="C39" s="58" t="s">
        <v>1</v>
      </c>
      <c r="D39" s="58">
        <v>7</v>
      </c>
      <c r="E39" s="58" t="s">
        <v>198</v>
      </c>
      <c r="F39" s="58" t="s">
        <v>183</v>
      </c>
      <c r="G39" s="58">
        <v>972</v>
      </c>
      <c r="H39" s="58">
        <v>50.308639999999997</v>
      </c>
      <c r="I39" s="58">
        <v>47.27028</v>
      </c>
      <c r="J39" s="58">
        <v>53.558250000000001</v>
      </c>
      <c r="K39" s="58">
        <v>45.460169999999998</v>
      </c>
      <c r="L39" s="58">
        <v>55.366840000000003</v>
      </c>
      <c r="M39" s="58">
        <v>50.466180000000001</v>
      </c>
      <c r="N39" s="58" t="s">
        <v>243</v>
      </c>
      <c r="O39" s="58" t="s">
        <v>243</v>
      </c>
      <c r="R39" s="58" t="s">
        <v>252</v>
      </c>
      <c r="S39" s="58" t="s">
        <v>1</v>
      </c>
      <c r="T39" s="58">
        <v>7</v>
      </c>
      <c r="U39" s="58" t="s">
        <v>198</v>
      </c>
      <c r="V39" s="58" t="s">
        <v>183</v>
      </c>
      <c r="W39" s="58">
        <v>972</v>
      </c>
      <c r="X39" s="58">
        <v>50.308639999999997</v>
      </c>
      <c r="Y39" s="58">
        <v>47.27028</v>
      </c>
      <c r="Z39" s="58">
        <v>53.558250000000001</v>
      </c>
      <c r="AA39" s="58">
        <v>45.460169999999998</v>
      </c>
      <c r="AB39" s="58">
        <v>55.366840000000003</v>
      </c>
      <c r="AC39" s="58">
        <v>50.466180000000001</v>
      </c>
      <c r="AD39" s="58" t="s">
        <v>243</v>
      </c>
      <c r="AE39" s="58" t="s">
        <v>243</v>
      </c>
    </row>
    <row r="40" spans="1:31" x14ac:dyDescent="0.25">
      <c r="A40" s="58" t="str">
        <f t="shared" si="1"/>
        <v>Bladder8</v>
      </c>
      <c r="B40" s="58" t="s">
        <v>252</v>
      </c>
      <c r="C40" s="58" t="s">
        <v>1</v>
      </c>
      <c r="D40" s="58">
        <v>8</v>
      </c>
      <c r="E40" s="58" t="s">
        <v>203</v>
      </c>
      <c r="F40" s="58" t="s">
        <v>216</v>
      </c>
      <c r="G40" s="58">
        <v>1002</v>
      </c>
      <c r="H40" s="58">
        <v>54.990020000000001</v>
      </c>
      <c r="I40" s="58">
        <v>47.320030000000003</v>
      </c>
      <c r="J40" s="58">
        <v>53.511780000000002</v>
      </c>
      <c r="K40" s="58">
        <v>45.53548</v>
      </c>
      <c r="L40" s="58">
        <v>55.292769999999997</v>
      </c>
      <c r="M40" s="58">
        <v>50.466180000000001</v>
      </c>
      <c r="N40" s="58" t="s">
        <v>253</v>
      </c>
      <c r="O40" s="58" t="s">
        <v>243</v>
      </c>
      <c r="R40" s="58" t="s">
        <v>252</v>
      </c>
      <c r="S40" s="58" t="s">
        <v>1</v>
      </c>
      <c r="T40" s="58">
        <v>8</v>
      </c>
      <c r="U40" s="58" t="s">
        <v>203</v>
      </c>
      <c r="V40" s="58" t="s">
        <v>216</v>
      </c>
      <c r="W40" s="58">
        <v>1002</v>
      </c>
      <c r="X40" s="58">
        <v>54.990020000000001</v>
      </c>
      <c r="Y40" s="58">
        <v>47.320030000000003</v>
      </c>
      <c r="Z40" s="58">
        <v>53.511780000000002</v>
      </c>
      <c r="AA40" s="58">
        <v>45.53548</v>
      </c>
      <c r="AB40" s="58">
        <v>55.292769999999997</v>
      </c>
      <c r="AC40" s="58">
        <v>50.466180000000001</v>
      </c>
      <c r="AD40" s="58" t="s">
        <v>253</v>
      </c>
      <c r="AE40" s="58" t="s">
        <v>243</v>
      </c>
    </row>
    <row r="41" spans="1:31" x14ac:dyDescent="0.25">
      <c r="A41" s="58" t="str">
        <f t="shared" si="1"/>
        <v>Bladder9</v>
      </c>
      <c r="B41" s="58" t="s">
        <v>252</v>
      </c>
      <c r="C41" s="58" t="s">
        <v>1</v>
      </c>
      <c r="D41" s="58">
        <v>9</v>
      </c>
      <c r="E41" s="58" t="s">
        <v>199</v>
      </c>
      <c r="F41" s="58" t="s">
        <v>179</v>
      </c>
      <c r="G41" s="58">
        <v>1032</v>
      </c>
      <c r="H41" s="58">
        <v>49.418610000000001</v>
      </c>
      <c r="I41" s="58">
        <v>47.366750000000003</v>
      </c>
      <c r="J41" s="58">
        <v>53.468020000000003</v>
      </c>
      <c r="K41" s="58">
        <v>45.608240000000002</v>
      </c>
      <c r="L41" s="58">
        <v>55.223480000000002</v>
      </c>
      <c r="M41" s="58">
        <v>50.466180000000001</v>
      </c>
      <c r="N41" s="58" t="s">
        <v>243</v>
      </c>
      <c r="O41" s="58" t="s">
        <v>243</v>
      </c>
      <c r="R41" s="58" t="s">
        <v>252</v>
      </c>
      <c r="S41" s="58" t="s">
        <v>1</v>
      </c>
      <c r="T41" s="58">
        <v>9</v>
      </c>
      <c r="U41" s="58" t="s">
        <v>199</v>
      </c>
      <c r="V41" s="58" t="s">
        <v>179</v>
      </c>
      <c r="W41" s="58">
        <v>1032</v>
      </c>
      <c r="X41" s="58">
        <v>49.418610000000001</v>
      </c>
      <c r="Y41" s="58">
        <v>47.366750000000003</v>
      </c>
      <c r="Z41" s="58">
        <v>53.468020000000003</v>
      </c>
      <c r="AA41" s="58">
        <v>45.608240000000002</v>
      </c>
      <c r="AB41" s="58">
        <v>55.223480000000002</v>
      </c>
      <c r="AC41" s="58">
        <v>50.466180000000001</v>
      </c>
      <c r="AD41" s="58" t="s">
        <v>243</v>
      </c>
      <c r="AE41" s="58" t="s">
        <v>243</v>
      </c>
    </row>
    <row r="42" spans="1:31" x14ac:dyDescent="0.25">
      <c r="A42" s="58" t="str">
        <f t="shared" si="1"/>
        <v>Bladder10</v>
      </c>
      <c r="B42" s="58" t="s">
        <v>252</v>
      </c>
      <c r="C42" s="58" t="s">
        <v>1</v>
      </c>
      <c r="D42" s="58">
        <v>10</v>
      </c>
      <c r="E42" s="58" t="s">
        <v>206</v>
      </c>
      <c r="F42" s="58" t="s">
        <v>304</v>
      </c>
      <c r="G42" s="58">
        <v>1083</v>
      </c>
      <c r="H42" s="58">
        <v>47.36842</v>
      </c>
      <c r="I42" s="58">
        <v>47.44164</v>
      </c>
      <c r="J42" s="58">
        <v>53.397820000000003</v>
      </c>
      <c r="K42" s="58">
        <v>45.725490000000001</v>
      </c>
      <c r="L42" s="58">
        <v>55.111699999999999</v>
      </c>
      <c r="M42" s="58">
        <v>50.466180000000001</v>
      </c>
      <c r="N42" s="58" t="s">
        <v>244</v>
      </c>
      <c r="O42" s="58" t="s">
        <v>243</v>
      </c>
      <c r="R42" s="58" t="s">
        <v>252</v>
      </c>
      <c r="S42" s="58" t="s">
        <v>1</v>
      </c>
      <c r="T42" s="58">
        <v>10</v>
      </c>
      <c r="U42" s="58" t="s">
        <v>206</v>
      </c>
      <c r="V42" s="58" t="s">
        <v>218</v>
      </c>
      <c r="W42" s="58">
        <v>1083</v>
      </c>
      <c r="X42" s="58">
        <v>47.36842</v>
      </c>
      <c r="Y42" s="58">
        <v>47.44164</v>
      </c>
      <c r="Z42" s="58">
        <v>53.397820000000003</v>
      </c>
      <c r="AA42" s="58">
        <v>45.725490000000001</v>
      </c>
      <c r="AB42" s="58">
        <v>55.111699999999999</v>
      </c>
      <c r="AC42" s="58">
        <v>50.466180000000001</v>
      </c>
      <c r="AD42" s="58" t="s">
        <v>244</v>
      </c>
      <c r="AE42" s="58" t="s">
        <v>243</v>
      </c>
    </row>
    <row r="43" spans="1:31" x14ac:dyDescent="0.25">
      <c r="A43" s="58" t="str">
        <f t="shared" si="1"/>
        <v>Bladder11</v>
      </c>
      <c r="B43" s="58" t="s">
        <v>252</v>
      </c>
      <c r="C43" s="58" t="s">
        <v>1</v>
      </c>
      <c r="D43" s="58">
        <v>11</v>
      </c>
      <c r="G43" s="58">
        <v>1089</v>
      </c>
      <c r="I43" s="58">
        <v>47.449930000000002</v>
      </c>
      <c r="J43" s="58">
        <v>53.390050000000002</v>
      </c>
      <c r="K43" s="58">
        <v>45.739330000000002</v>
      </c>
      <c r="L43" s="58">
        <v>55.098089999999999</v>
      </c>
      <c r="R43" s="58" t="s">
        <v>252</v>
      </c>
      <c r="S43" s="58" t="s">
        <v>1</v>
      </c>
      <c r="T43" s="58">
        <v>11</v>
      </c>
      <c r="W43" s="58">
        <v>1089</v>
      </c>
      <c r="Y43" s="58">
        <v>47.449930000000002</v>
      </c>
      <c r="Z43" s="58">
        <v>53.390050000000002</v>
      </c>
      <c r="AA43" s="58">
        <v>45.739330000000002</v>
      </c>
      <c r="AB43" s="58">
        <v>55.098089999999999</v>
      </c>
    </row>
    <row r="44" spans="1:31" x14ac:dyDescent="0.25">
      <c r="A44" s="58" t="str">
        <f t="shared" si="1"/>
        <v>Bladder12</v>
      </c>
      <c r="B44" s="58" t="s">
        <v>252</v>
      </c>
      <c r="C44" s="58" t="s">
        <v>1</v>
      </c>
      <c r="D44" s="58">
        <v>12</v>
      </c>
      <c r="E44" s="58" t="s">
        <v>196</v>
      </c>
      <c r="F44" s="58" t="s">
        <v>215</v>
      </c>
      <c r="G44" s="58">
        <v>1092</v>
      </c>
      <c r="H44" s="58">
        <v>47.069600000000001</v>
      </c>
      <c r="I44" s="58">
        <v>47.45431</v>
      </c>
      <c r="J44" s="58">
        <v>53.384970000000003</v>
      </c>
      <c r="K44" s="58">
        <v>45.744570000000003</v>
      </c>
      <c r="L44" s="58">
        <v>55.093690000000002</v>
      </c>
      <c r="M44" s="58">
        <v>50.466180000000001</v>
      </c>
      <c r="N44" s="58" t="s">
        <v>244</v>
      </c>
      <c r="O44" s="58" t="s">
        <v>243</v>
      </c>
      <c r="R44" s="58" t="s">
        <v>252</v>
      </c>
      <c r="S44" s="58" t="s">
        <v>1</v>
      </c>
      <c r="T44" s="58">
        <v>12</v>
      </c>
      <c r="U44" s="58" t="s">
        <v>196</v>
      </c>
      <c r="V44" s="58" t="s">
        <v>215</v>
      </c>
      <c r="W44" s="58">
        <v>1092</v>
      </c>
      <c r="X44" s="58">
        <v>47.069600000000001</v>
      </c>
      <c r="Y44" s="58">
        <v>47.45431</v>
      </c>
      <c r="Z44" s="58">
        <v>53.384970000000003</v>
      </c>
      <c r="AA44" s="58">
        <v>45.744570000000003</v>
      </c>
      <c r="AB44" s="58">
        <v>55.093690000000002</v>
      </c>
      <c r="AC44" s="58">
        <v>50.466180000000001</v>
      </c>
      <c r="AD44" s="58" t="s">
        <v>244</v>
      </c>
      <c r="AE44" s="58" t="s">
        <v>243</v>
      </c>
    </row>
    <row r="45" spans="1:31" x14ac:dyDescent="0.25">
      <c r="A45" s="58" t="str">
        <f t="shared" si="1"/>
        <v>Bladder13</v>
      </c>
      <c r="B45" s="58" t="s">
        <v>252</v>
      </c>
      <c r="C45" s="58" t="s">
        <v>1</v>
      </c>
      <c r="D45" s="58">
        <v>13</v>
      </c>
      <c r="E45" s="58" t="s">
        <v>188</v>
      </c>
      <c r="F45" s="58" t="s">
        <v>300</v>
      </c>
      <c r="G45" s="58">
        <v>1183</v>
      </c>
      <c r="H45" s="58">
        <v>56.466610000000003</v>
      </c>
      <c r="I45" s="58">
        <v>47.574269999999999</v>
      </c>
      <c r="J45" s="58">
        <v>53.272869999999998</v>
      </c>
      <c r="K45" s="58">
        <v>45.93159</v>
      </c>
      <c r="L45" s="58">
        <v>54.913980000000002</v>
      </c>
      <c r="M45" s="58">
        <v>50.466180000000001</v>
      </c>
      <c r="N45" s="58" t="s">
        <v>253</v>
      </c>
      <c r="O45" s="58" t="s">
        <v>253</v>
      </c>
      <c r="R45" s="58" t="s">
        <v>252</v>
      </c>
      <c r="S45" s="58" t="s">
        <v>1</v>
      </c>
      <c r="T45" s="58">
        <v>13</v>
      </c>
      <c r="U45" s="58" t="s">
        <v>188</v>
      </c>
      <c r="V45" s="58" t="s">
        <v>186</v>
      </c>
      <c r="W45" s="58">
        <v>1183</v>
      </c>
      <c r="X45" s="58">
        <v>56.466610000000003</v>
      </c>
      <c r="Y45" s="58">
        <v>47.574269999999999</v>
      </c>
      <c r="Z45" s="58">
        <v>53.272869999999998</v>
      </c>
      <c r="AA45" s="58">
        <v>45.93159</v>
      </c>
      <c r="AB45" s="58">
        <v>54.913980000000002</v>
      </c>
      <c r="AC45" s="58">
        <v>50.466180000000001</v>
      </c>
      <c r="AD45" s="58" t="s">
        <v>253</v>
      </c>
      <c r="AE45" s="58" t="s">
        <v>253</v>
      </c>
    </row>
    <row r="46" spans="1:31" x14ac:dyDescent="0.25">
      <c r="A46" s="58" t="str">
        <f t="shared" si="1"/>
        <v>Bladder14</v>
      </c>
      <c r="B46" s="58" t="s">
        <v>252</v>
      </c>
      <c r="C46" s="58" t="s">
        <v>1</v>
      </c>
      <c r="D46" s="58">
        <v>14</v>
      </c>
      <c r="E46" s="58" t="s">
        <v>204</v>
      </c>
      <c r="F46" s="58" t="s">
        <v>207</v>
      </c>
      <c r="G46" s="58">
        <v>1261</v>
      </c>
      <c r="H46" s="58">
        <v>44.091990000000003</v>
      </c>
      <c r="I46" s="58">
        <v>47.666800000000002</v>
      </c>
      <c r="J46" s="58">
        <v>53.186199999999999</v>
      </c>
      <c r="K46" s="58">
        <v>46.076779999999999</v>
      </c>
      <c r="L46" s="58">
        <v>54.775399999999998</v>
      </c>
      <c r="M46" s="58">
        <v>50.466180000000001</v>
      </c>
      <c r="N46" s="58" t="s">
        <v>244</v>
      </c>
      <c r="O46" s="58" t="s">
        <v>244</v>
      </c>
      <c r="R46" s="58" t="s">
        <v>252</v>
      </c>
      <c r="S46" s="58" t="s">
        <v>1</v>
      </c>
      <c r="T46" s="58">
        <v>14</v>
      </c>
      <c r="U46" s="58" t="s">
        <v>204</v>
      </c>
      <c r="V46" s="58" t="s">
        <v>212</v>
      </c>
      <c r="W46" s="58">
        <v>1261</v>
      </c>
      <c r="X46" s="58">
        <v>44.091990000000003</v>
      </c>
      <c r="Y46" s="58">
        <v>47.666800000000002</v>
      </c>
      <c r="Z46" s="58">
        <v>53.186199999999999</v>
      </c>
      <c r="AA46" s="58">
        <v>46.076779999999999</v>
      </c>
      <c r="AB46" s="58">
        <v>54.775399999999998</v>
      </c>
      <c r="AC46" s="58">
        <v>50.466180000000001</v>
      </c>
      <c r="AD46" s="58" t="s">
        <v>244</v>
      </c>
      <c r="AE46" s="58" t="s">
        <v>244</v>
      </c>
    </row>
    <row r="47" spans="1:31" x14ac:dyDescent="0.25">
      <c r="A47" s="58" t="str">
        <f t="shared" si="1"/>
        <v>Bladder15</v>
      </c>
      <c r="B47" s="58" t="s">
        <v>252</v>
      </c>
      <c r="C47" s="58" t="s">
        <v>1</v>
      </c>
      <c r="D47" s="58">
        <v>15</v>
      </c>
      <c r="E47" s="58" t="s">
        <v>190</v>
      </c>
      <c r="F47" s="58" t="s">
        <v>213</v>
      </c>
      <c r="G47" s="58">
        <v>1332</v>
      </c>
      <c r="H47" s="58">
        <v>49.17418</v>
      </c>
      <c r="I47" s="58">
        <v>47.743560000000002</v>
      </c>
      <c r="J47" s="58">
        <v>53.113849999999999</v>
      </c>
      <c r="K47" s="58">
        <v>46.195099999999996</v>
      </c>
      <c r="L47" s="58">
        <v>54.659129999999998</v>
      </c>
      <c r="M47" s="58">
        <v>50.466180000000001</v>
      </c>
      <c r="N47" s="58" t="s">
        <v>243</v>
      </c>
      <c r="O47" s="58" t="s">
        <v>243</v>
      </c>
      <c r="R47" s="58" t="s">
        <v>252</v>
      </c>
      <c r="S47" s="58" t="s">
        <v>1</v>
      </c>
      <c r="T47" s="58">
        <v>15</v>
      </c>
      <c r="U47" s="58" t="s">
        <v>190</v>
      </c>
      <c r="V47" s="58" t="s">
        <v>213</v>
      </c>
      <c r="W47" s="58">
        <v>1332</v>
      </c>
      <c r="X47" s="58">
        <v>49.17418</v>
      </c>
      <c r="Y47" s="58">
        <v>47.743560000000002</v>
      </c>
      <c r="Z47" s="58">
        <v>53.113849999999999</v>
      </c>
      <c r="AA47" s="58">
        <v>46.195099999999996</v>
      </c>
      <c r="AB47" s="58">
        <v>54.659129999999998</v>
      </c>
      <c r="AC47" s="58">
        <v>50.466180000000001</v>
      </c>
      <c r="AD47" s="58" t="s">
        <v>243</v>
      </c>
      <c r="AE47" s="58" t="s">
        <v>243</v>
      </c>
    </row>
    <row r="48" spans="1:31" x14ac:dyDescent="0.25">
      <c r="A48" s="58" t="str">
        <f t="shared" si="1"/>
        <v>Bladder16</v>
      </c>
      <c r="B48" s="58" t="s">
        <v>252</v>
      </c>
      <c r="C48" s="58" t="s">
        <v>1</v>
      </c>
      <c r="D48" s="58">
        <v>16</v>
      </c>
      <c r="E48" s="58" t="s">
        <v>201</v>
      </c>
      <c r="F48" s="58" t="s">
        <v>184</v>
      </c>
      <c r="G48" s="58">
        <v>1341</v>
      </c>
      <c r="H48" s="58">
        <v>48.396720000000002</v>
      </c>
      <c r="I48" s="58">
        <v>47.752119999999998</v>
      </c>
      <c r="J48" s="58">
        <v>53.104529999999997</v>
      </c>
      <c r="K48" s="58">
        <v>46.209600000000002</v>
      </c>
      <c r="L48" s="58">
        <v>54.645870000000002</v>
      </c>
      <c r="M48" s="58">
        <v>50.466180000000001</v>
      </c>
      <c r="N48" s="58" t="s">
        <v>243</v>
      </c>
      <c r="O48" s="58" t="s">
        <v>243</v>
      </c>
      <c r="R48" s="58" t="s">
        <v>252</v>
      </c>
      <c r="S48" s="58" t="s">
        <v>1</v>
      </c>
      <c r="T48" s="58">
        <v>16</v>
      </c>
      <c r="U48" s="58" t="s">
        <v>201</v>
      </c>
      <c r="V48" s="58" t="s">
        <v>184</v>
      </c>
      <c r="W48" s="58">
        <v>1341</v>
      </c>
      <c r="X48" s="58">
        <v>48.396720000000002</v>
      </c>
      <c r="Y48" s="58">
        <v>47.752119999999998</v>
      </c>
      <c r="Z48" s="58">
        <v>53.104529999999997</v>
      </c>
      <c r="AA48" s="58">
        <v>46.209600000000002</v>
      </c>
      <c r="AB48" s="58">
        <v>54.645870000000002</v>
      </c>
      <c r="AC48" s="58">
        <v>50.466180000000001</v>
      </c>
      <c r="AD48" s="58" t="s">
        <v>243</v>
      </c>
      <c r="AE48" s="58" t="s">
        <v>243</v>
      </c>
    </row>
    <row r="49" spans="1:31" x14ac:dyDescent="0.25">
      <c r="A49" s="58" t="str">
        <f t="shared" si="1"/>
        <v>Bladder17</v>
      </c>
      <c r="B49" s="58" t="s">
        <v>252</v>
      </c>
      <c r="C49" s="58" t="s">
        <v>1</v>
      </c>
      <c r="D49" s="58">
        <v>17</v>
      </c>
      <c r="G49" s="58">
        <v>1349</v>
      </c>
      <c r="I49" s="58">
        <v>47.760390000000001</v>
      </c>
      <c r="J49" s="58">
        <v>53.097149999999999</v>
      </c>
      <c r="K49" s="58">
        <v>46.222160000000002</v>
      </c>
      <c r="L49" s="58">
        <v>54.632599999999996</v>
      </c>
      <c r="R49" s="58" t="s">
        <v>252</v>
      </c>
      <c r="S49" s="58" t="s">
        <v>1</v>
      </c>
      <c r="T49" s="58">
        <v>17</v>
      </c>
      <c r="W49" s="58">
        <v>1349</v>
      </c>
      <c r="Y49" s="58">
        <v>47.760390000000001</v>
      </c>
      <c r="Z49" s="58">
        <v>53.097149999999999</v>
      </c>
      <c r="AA49" s="58">
        <v>46.222160000000002</v>
      </c>
      <c r="AB49" s="58">
        <v>54.632599999999996</v>
      </c>
    </row>
    <row r="50" spans="1:31" x14ac:dyDescent="0.25">
      <c r="A50" s="58" t="str">
        <f t="shared" si="1"/>
        <v>Bladder18</v>
      </c>
      <c r="B50" s="58" t="s">
        <v>252</v>
      </c>
      <c r="C50" s="58" t="s">
        <v>1</v>
      </c>
      <c r="D50" s="58">
        <v>18</v>
      </c>
      <c r="E50" s="58" t="s">
        <v>200</v>
      </c>
      <c r="F50" s="58" t="s">
        <v>220</v>
      </c>
      <c r="G50" s="58">
        <v>1462</v>
      </c>
      <c r="H50" s="58">
        <v>52.53078</v>
      </c>
      <c r="I50" s="58">
        <v>47.868769999999998</v>
      </c>
      <c r="J50" s="58">
        <v>52.99474</v>
      </c>
      <c r="K50" s="58">
        <v>46.391199999999998</v>
      </c>
      <c r="L50" s="58">
        <v>54.471179999999997</v>
      </c>
      <c r="M50" s="58">
        <v>50.466180000000001</v>
      </c>
      <c r="N50" s="58" t="s">
        <v>243</v>
      </c>
      <c r="O50" s="58" t="s">
        <v>243</v>
      </c>
      <c r="R50" s="58" t="s">
        <v>252</v>
      </c>
      <c r="S50" s="58" t="s">
        <v>1</v>
      </c>
      <c r="T50" s="58">
        <v>18</v>
      </c>
      <c r="U50" s="58" t="s">
        <v>200</v>
      </c>
      <c r="V50" s="58" t="s">
        <v>220</v>
      </c>
      <c r="W50" s="58">
        <v>1462</v>
      </c>
      <c r="X50" s="58">
        <v>52.53078</v>
      </c>
      <c r="Y50" s="58">
        <v>47.868769999999998</v>
      </c>
      <c r="Z50" s="58">
        <v>52.99474</v>
      </c>
      <c r="AA50" s="58">
        <v>46.391199999999998</v>
      </c>
      <c r="AB50" s="58">
        <v>54.471179999999997</v>
      </c>
      <c r="AC50" s="58">
        <v>50.466180000000001</v>
      </c>
      <c r="AD50" s="58" t="s">
        <v>243</v>
      </c>
      <c r="AE50" s="58" t="s">
        <v>243</v>
      </c>
    </row>
    <row r="51" spans="1:31" x14ac:dyDescent="0.25">
      <c r="A51" s="58" t="str">
        <f t="shared" si="1"/>
        <v>Bladder19</v>
      </c>
      <c r="B51" s="58" t="s">
        <v>252</v>
      </c>
      <c r="C51" s="58" t="s">
        <v>1</v>
      </c>
      <c r="D51" s="58">
        <v>19</v>
      </c>
      <c r="E51" s="58" t="s">
        <v>197</v>
      </c>
      <c r="F51" s="58" t="s">
        <v>221</v>
      </c>
      <c r="G51" s="58">
        <v>1572</v>
      </c>
      <c r="H51" s="58">
        <v>49.872770000000003</v>
      </c>
      <c r="I51" s="58">
        <v>47.962820000000001</v>
      </c>
      <c r="J51" s="58">
        <v>52.90598</v>
      </c>
      <c r="K51" s="58">
        <v>46.537219999999998</v>
      </c>
      <c r="L51" s="58">
        <v>54.328850000000003</v>
      </c>
      <c r="M51" s="58">
        <v>50.466180000000001</v>
      </c>
      <c r="N51" s="58" t="s">
        <v>243</v>
      </c>
      <c r="O51" s="58" t="s">
        <v>243</v>
      </c>
      <c r="R51" s="58" t="s">
        <v>252</v>
      </c>
      <c r="S51" s="58" t="s">
        <v>1</v>
      </c>
      <c r="T51" s="58">
        <v>19</v>
      </c>
      <c r="U51" s="58" t="s">
        <v>197</v>
      </c>
      <c r="V51" s="58" t="s">
        <v>221</v>
      </c>
      <c r="W51" s="58">
        <v>1572</v>
      </c>
      <c r="X51" s="58">
        <v>49.872770000000003</v>
      </c>
      <c r="Y51" s="58">
        <v>47.962820000000001</v>
      </c>
      <c r="Z51" s="58">
        <v>52.90598</v>
      </c>
      <c r="AA51" s="58">
        <v>46.537219999999998</v>
      </c>
      <c r="AB51" s="58">
        <v>54.328850000000003</v>
      </c>
      <c r="AC51" s="58">
        <v>50.466180000000001</v>
      </c>
      <c r="AD51" s="58" t="s">
        <v>243</v>
      </c>
      <c r="AE51" s="58" t="s">
        <v>243</v>
      </c>
    </row>
    <row r="52" spans="1:31" x14ac:dyDescent="0.25">
      <c r="A52" s="58" t="str">
        <f t="shared" si="1"/>
        <v>Bladder20</v>
      </c>
      <c r="B52" s="58" t="s">
        <v>252</v>
      </c>
      <c r="C52" s="58" t="s">
        <v>1</v>
      </c>
      <c r="D52" s="58">
        <v>20</v>
      </c>
      <c r="G52" s="58">
        <v>1609</v>
      </c>
      <c r="I52" s="58">
        <v>47.991729999999997</v>
      </c>
      <c r="J52" s="58">
        <v>52.877940000000002</v>
      </c>
      <c r="K52" s="58">
        <v>46.582990000000002</v>
      </c>
      <c r="L52" s="58">
        <v>54.285559999999997</v>
      </c>
      <c r="R52" s="58" t="s">
        <v>252</v>
      </c>
      <c r="S52" s="58" t="s">
        <v>1</v>
      </c>
      <c r="T52" s="58">
        <v>20</v>
      </c>
      <c r="W52" s="58">
        <v>1609</v>
      </c>
      <c r="Y52" s="58">
        <v>47.991729999999997</v>
      </c>
      <c r="Z52" s="58">
        <v>52.877940000000002</v>
      </c>
      <c r="AA52" s="58">
        <v>46.582990000000002</v>
      </c>
      <c r="AB52" s="58">
        <v>54.285559999999997</v>
      </c>
    </row>
    <row r="53" spans="1:31" x14ac:dyDescent="0.25">
      <c r="A53" s="58" t="str">
        <f t="shared" si="1"/>
        <v>Bladder21</v>
      </c>
      <c r="B53" s="58" t="s">
        <v>252</v>
      </c>
      <c r="C53" s="58" t="s">
        <v>1</v>
      </c>
      <c r="D53" s="58">
        <v>21</v>
      </c>
      <c r="E53" s="58" t="s">
        <v>202</v>
      </c>
      <c r="F53" s="58" t="s">
        <v>219</v>
      </c>
      <c r="G53" s="58">
        <v>1648</v>
      </c>
      <c r="H53" s="58">
        <v>55.279130000000002</v>
      </c>
      <c r="I53" s="58">
        <v>48.02131</v>
      </c>
      <c r="J53" s="58">
        <v>52.849260000000001</v>
      </c>
      <c r="K53" s="58">
        <v>46.629570000000001</v>
      </c>
      <c r="L53" s="58">
        <v>54.239870000000003</v>
      </c>
      <c r="M53" s="58">
        <v>50.466180000000001</v>
      </c>
      <c r="N53" s="58" t="s">
        <v>253</v>
      </c>
      <c r="O53" s="58" t="s">
        <v>253</v>
      </c>
      <c r="R53" s="58" t="s">
        <v>252</v>
      </c>
      <c r="S53" s="58" t="s">
        <v>1</v>
      </c>
      <c r="T53" s="58">
        <v>21</v>
      </c>
      <c r="U53" s="58" t="s">
        <v>202</v>
      </c>
      <c r="V53" s="58" t="s">
        <v>219</v>
      </c>
      <c r="W53" s="58">
        <v>1648</v>
      </c>
      <c r="X53" s="58">
        <v>55.279130000000002</v>
      </c>
      <c r="Y53" s="58">
        <v>48.02131</v>
      </c>
      <c r="Z53" s="58">
        <v>52.849260000000001</v>
      </c>
      <c r="AA53" s="58">
        <v>46.629570000000001</v>
      </c>
      <c r="AB53" s="58">
        <v>54.239870000000003</v>
      </c>
      <c r="AC53" s="58">
        <v>50.466180000000001</v>
      </c>
      <c r="AD53" s="58" t="s">
        <v>253</v>
      </c>
      <c r="AE53" s="58" t="s">
        <v>253</v>
      </c>
    </row>
    <row r="54" spans="1:31" x14ac:dyDescent="0.25">
      <c r="A54" s="58" t="str">
        <f t="shared" si="1"/>
        <v>Bladder22</v>
      </c>
      <c r="B54" s="58" t="s">
        <v>252</v>
      </c>
      <c r="C54" s="58" t="s">
        <v>1</v>
      </c>
      <c r="D54" s="58">
        <v>22</v>
      </c>
      <c r="G54" s="58">
        <v>1869</v>
      </c>
      <c r="I54" s="58">
        <v>48.172229999999999</v>
      </c>
      <c r="J54" s="58">
        <v>52.705759999999998</v>
      </c>
      <c r="K54" s="58">
        <v>46.865960000000001</v>
      </c>
      <c r="L54" s="58">
        <v>54.012169999999998</v>
      </c>
      <c r="R54" s="58" t="s">
        <v>252</v>
      </c>
      <c r="S54" s="58" t="s">
        <v>1</v>
      </c>
      <c r="T54" s="58">
        <v>22</v>
      </c>
      <c r="W54" s="58">
        <v>1869</v>
      </c>
      <c r="Y54" s="58">
        <v>48.172229999999999</v>
      </c>
      <c r="Z54" s="58">
        <v>52.705759999999998</v>
      </c>
      <c r="AA54" s="58">
        <v>46.865960000000001</v>
      </c>
      <c r="AB54" s="58">
        <v>54.012169999999998</v>
      </c>
    </row>
    <row r="55" spans="1:31" x14ac:dyDescent="0.25">
      <c r="A55" s="58" t="str">
        <f t="shared" si="1"/>
        <v>Bladder23</v>
      </c>
      <c r="B55" s="58" t="s">
        <v>252</v>
      </c>
      <c r="C55" s="58" t="s">
        <v>1</v>
      </c>
      <c r="D55" s="58">
        <v>23</v>
      </c>
      <c r="E55" s="58" t="s">
        <v>193</v>
      </c>
      <c r="F55" s="58" t="s">
        <v>173</v>
      </c>
      <c r="G55" s="58">
        <v>1971</v>
      </c>
      <c r="H55" s="58">
        <v>49.3658</v>
      </c>
      <c r="I55" s="58">
        <v>48.233089999999997</v>
      </c>
      <c r="J55" s="58">
        <v>52.64808</v>
      </c>
      <c r="K55" s="58">
        <v>46.960389999999997</v>
      </c>
      <c r="L55" s="58">
        <v>53.919699999999999</v>
      </c>
      <c r="M55" s="58">
        <v>50.466180000000001</v>
      </c>
      <c r="N55" s="58" t="s">
        <v>243</v>
      </c>
      <c r="O55" s="58" t="s">
        <v>243</v>
      </c>
      <c r="R55" s="58" t="s">
        <v>252</v>
      </c>
      <c r="S55" s="58" t="s">
        <v>1</v>
      </c>
      <c r="T55" s="58">
        <v>23</v>
      </c>
      <c r="U55" s="58" t="s">
        <v>193</v>
      </c>
      <c r="V55" s="58" t="s">
        <v>173</v>
      </c>
      <c r="W55" s="58">
        <v>1971</v>
      </c>
      <c r="X55" s="58">
        <v>49.3658</v>
      </c>
      <c r="Y55" s="58">
        <v>48.233089999999997</v>
      </c>
      <c r="Z55" s="58">
        <v>52.64808</v>
      </c>
      <c r="AA55" s="58">
        <v>46.960389999999997</v>
      </c>
      <c r="AB55" s="58">
        <v>53.919699999999999</v>
      </c>
      <c r="AC55" s="58">
        <v>50.466180000000001</v>
      </c>
      <c r="AD55" s="58" t="s">
        <v>243</v>
      </c>
      <c r="AE55" s="58" t="s">
        <v>243</v>
      </c>
    </row>
    <row r="56" spans="1:31" x14ac:dyDescent="0.25">
      <c r="A56" s="58" t="str">
        <f t="shared" si="1"/>
        <v>Bladder24</v>
      </c>
      <c r="B56" s="58" t="s">
        <v>252</v>
      </c>
      <c r="C56" s="58" t="s">
        <v>1</v>
      </c>
      <c r="D56" s="58">
        <v>24</v>
      </c>
      <c r="G56" s="58">
        <v>2129</v>
      </c>
      <c r="I56" s="58">
        <v>48.318519999999999</v>
      </c>
      <c r="J56" s="58">
        <v>52.566270000000003</v>
      </c>
      <c r="K56" s="58">
        <v>47.09393</v>
      </c>
      <c r="L56" s="58">
        <v>53.789949999999997</v>
      </c>
      <c r="R56" s="58" t="s">
        <v>252</v>
      </c>
      <c r="S56" s="58" t="s">
        <v>1</v>
      </c>
      <c r="T56" s="58">
        <v>24</v>
      </c>
      <c r="W56" s="58">
        <v>2129</v>
      </c>
      <c r="Y56" s="58">
        <v>48.318519999999999</v>
      </c>
      <c r="Z56" s="58">
        <v>52.566270000000003</v>
      </c>
      <c r="AA56" s="58">
        <v>47.09393</v>
      </c>
      <c r="AB56" s="58">
        <v>53.789949999999997</v>
      </c>
    </row>
    <row r="57" spans="1:31" x14ac:dyDescent="0.25">
      <c r="A57" s="58" t="str">
        <f t="shared" si="1"/>
        <v>Bladder25</v>
      </c>
      <c r="B57" s="58" t="s">
        <v>252</v>
      </c>
      <c r="C57" s="58" t="s">
        <v>1</v>
      </c>
      <c r="D57" s="58">
        <v>25</v>
      </c>
      <c r="G57" s="58">
        <v>2389</v>
      </c>
      <c r="I57" s="58">
        <v>48.440069999999999</v>
      </c>
      <c r="J57" s="58">
        <v>52.449800000000003</v>
      </c>
      <c r="K57" s="58">
        <v>47.283940000000001</v>
      </c>
      <c r="L57" s="58">
        <v>53.605440000000002</v>
      </c>
      <c r="R57" s="58" t="s">
        <v>252</v>
      </c>
      <c r="S57" s="58" t="s">
        <v>1</v>
      </c>
      <c r="T57" s="58">
        <v>25</v>
      </c>
      <c r="W57" s="58">
        <v>2389</v>
      </c>
      <c r="Y57" s="58">
        <v>48.440069999999999</v>
      </c>
      <c r="Z57" s="58">
        <v>52.449800000000003</v>
      </c>
      <c r="AA57" s="58">
        <v>47.283940000000001</v>
      </c>
      <c r="AB57" s="58">
        <v>53.605440000000002</v>
      </c>
    </row>
    <row r="58" spans="1:31" x14ac:dyDescent="0.25">
      <c r="A58" s="58" t="str">
        <f t="shared" si="1"/>
        <v>Bladder26</v>
      </c>
      <c r="B58" s="58" t="s">
        <v>252</v>
      </c>
      <c r="C58" s="58" t="s">
        <v>1</v>
      </c>
      <c r="D58" s="58">
        <v>26</v>
      </c>
      <c r="G58" s="58">
        <v>2649</v>
      </c>
      <c r="I58" s="58">
        <v>48.543230000000001</v>
      </c>
      <c r="J58" s="58">
        <v>52.351179999999999</v>
      </c>
      <c r="K58" s="58">
        <v>47.445360000000001</v>
      </c>
      <c r="L58" s="58">
        <v>53.448230000000002</v>
      </c>
      <c r="R58" s="58" t="s">
        <v>252</v>
      </c>
      <c r="S58" s="58" t="s">
        <v>1</v>
      </c>
      <c r="T58" s="58">
        <v>26</v>
      </c>
      <c r="W58" s="58">
        <v>2649</v>
      </c>
      <c r="Y58" s="58">
        <v>48.543230000000001</v>
      </c>
      <c r="Z58" s="58">
        <v>52.351179999999999</v>
      </c>
      <c r="AA58" s="58">
        <v>47.445360000000001</v>
      </c>
      <c r="AB58" s="58">
        <v>53.448230000000002</v>
      </c>
    </row>
    <row r="59" spans="1:31" x14ac:dyDescent="0.25">
      <c r="A59" s="58" t="str">
        <f t="shared" si="1"/>
        <v>Bladder27</v>
      </c>
      <c r="B59" s="58" t="s">
        <v>252</v>
      </c>
      <c r="C59" s="58" t="s">
        <v>1</v>
      </c>
      <c r="D59" s="58">
        <v>27</v>
      </c>
      <c r="E59" s="58" t="s">
        <v>192</v>
      </c>
      <c r="F59" s="58" t="s">
        <v>185</v>
      </c>
      <c r="G59" s="58">
        <v>2817</v>
      </c>
      <c r="H59" s="58">
        <v>47.781329999999997</v>
      </c>
      <c r="I59" s="58">
        <v>48.601970000000001</v>
      </c>
      <c r="J59" s="58">
        <v>52.294589999999999</v>
      </c>
      <c r="K59" s="58">
        <v>47.537410000000001</v>
      </c>
      <c r="L59" s="58">
        <v>53.358460000000001</v>
      </c>
      <c r="M59" s="58">
        <v>50.466180000000001</v>
      </c>
      <c r="N59" s="58" t="s">
        <v>244</v>
      </c>
      <c r="O59" s="58" t="s">
        <v>243</v>
      </c>
      <c r="R59" s="58" t="s">
        <v>252</v>
      </c>
      <c r="S59" s="58" t="s">
        <v>1</v>
      </c>
      <c r="T59" s="58">
        <v>27</v>
      </c>
      <c r="U59" s="58" t="s">
        <v>192</v>
      </c>
      <c r="V59" s="58" t="s">
        <v>185</v>
      </c>
      <c r="W59" s="58">
        <v>2817</v>
      </c>
      <c r="X59" s="58">
        <v>47.781329999999997</v>
      </c>
      <c r="Y59" s="58">
        <v>48.601970000000001</v>
      </c>
      <c r="Z59" s="58">
        <v>52.294589999999999</v>
      </c>
      <c r="AA59" s="58">
        <v>47.537410000000001</v>
      </c>
      <c r="AB59" s="58">
        <v>53.358460000000001</v>
      </c>
      <c r="AC59" s="58">
        <v>50.466180000000001</v>
      </c>
      <c r="AD59" s="58" t="s">
        <v>244</v>
      </c>
      <c r="AE59" s="58" t="s">
        <v>243</v>
      </c>
    </row>
    <row r="60" spans="1:31" x14ac:dyDescent="0.25">
      <c r="A60" s="58" t="str">
        <f t="shared" si="1"/>
        <v>Bladder28</v>
      </c>
      <c r="B60" s="58" t="s">
        <v>252</v>
      </c>
      <c r="C60" s="58" t="s">
        <v>1</v>
      </c>
      <c r="D60" s="58">
        <v>28</v>
      </c>
      <c r="G60" s="58">
        <v>2909</v>
      </c>
      <c r="I60" s="58">
        <v>48.631839999999997</v>
      </c>
      <c r="J60" s="58">
        <v>52.265880000000003</v>
      </c>
      <c r="K60" s="58">
        <v>47.584240000000001</v>
      </c>
      <c r="L60" s="58">
        <v>53.312710000000003</v>
      </c>
      <c r="R60" s="58" t="s">
        <v>252</v>
      </c>
      <c r="S60" s="58" t="s">
        <v>1</v>
      </c>
      <c r="T60" s="58">
        <v>28</v>
      </c>
      <c r="W60" s="58">
        <v>2909</v>
      </c>
      <c r="Y60" s="58">
        <v>48.631839999999997</v>
      </c>
      <c r="Z60" s="58">
        <v>52.265880000000003</v>
      </c>
      <c r="AA60" s="58">
        <v>47.584240000000001</v>
      </c>
      <c r="AB60" s="58">
        <v>53.312710000000003</v>
      </c>
    </row>
    <row r="61" spans="1:31" x14ac:dyDescent="0.25">
      <c r="A61" s="58" t="str">
        <f t="shared" si="1"/>
        <v>Bladder29</v>
      </c>
      <c r="B61" s="58" t="s">
        <v>252</v>
      </c>
      <c r="C61" s="58" t="s">
        <v>1</v>
      </c>
      <c r="D61" s="58">
        <v>29</v>
      </c>
      <c r="E61" s="58" t="s">
        <v>194</v>
      </c>
      <c r="F61" s="58" t="s">
        <v>174</v>
      </c>
      <c r="G61" s="58">
        <v>3153</v>
      </c>
      <c r="H61" s="58">
        <v>52.521410000000003</v>
      </c>
      <c r="I61" s="58">
        <v>48.704900000000002</v>
      </c>
      <c r="J61" s="58">
        <v>52.195439999999998</v>
      </c>
      <c r="K61" s="58">
        <v>47.698869999999999</v>
      </c>
      <c r="L61" s="58">
        <v>53.201270000000001</v>
      </c>
      <c r="M61" s="58">
        <v>50.466180000000001</v>
      </c>
      <c r="N61" s="58" t="s">
        <v>253</v>
      </c>
      <c r="O61" s="58" t="s">
        <v>243</v>
      </c>
      <c r="R61" s="58" t="s">
        <v>252</v>
      </c>
      <c r="S61" s="58" t="s">
        <v>1</v>
      </c>
      <c r="T61" s="58">
        <v>29</v>
      </c>
      <c r="U61" s="58" t="s">
        <v>194</v>
      </c>
      <c r="V61" s="58" t="s">
        <v>174</v>
      </c>
      <c r="W61" s="58">
        <v>3153</v>
      </c>
      <c r="X61" s="58">
        <v>52.521410000000003</v>
      </c>
      <c r="Y61" s="58">
        <v>48.704900000000002</v>
      </c>
      <c r="Z61" s="58">
        <v>52.195439999999998</v>
      </c>
      <c r="AA61" s="58">
        <v>47.698869999999999</v>
      </c>
      <c r="AB61" s="58">
        <v>53.201270000000001</v>
      </c>
      <c r="AC61" s="58">
        <v>50.466180000000001</v>
      </c>
      <c r="AD61" s="58" t="s">
        <v>253</v>
      </c>
      <c r="AE61" s="58" t="s">
        <v>243</v>
      </c>
    </row>
    <row r="62" spans="1:31" x14ac:dyDescent="0.25">
      <c r="A62" s="58" t="str">
        <f t="shared" si="1"/>
        <v>Bladder30</v>
      </c>
      <c r="B62" s="58" t="s">
        <v>252</v>
      </c>
      <c r="C62" s="58" t="s">
        <v>1</v>
      </c>
      <c r="D62" s="58">
        <v>30</v>
      </c>
      <c r="G62" s="58">
        <v>3169</v>
      </c>
      <c r="I62" s="58">
        <v>48.70937</v>
      </c>
      <c r="J62" s="58">
        <v>52.190959999999997</v>
      </c>
      <c r="K62" s="58">
        <v>47.705710000000003</v>
      </c>
      <c r="L62" s="58">
        <v>53.194319999999998</v>
      </c>
      <c r="R62" s="58" t="s">
        <v>252</v>
      </c>
      <c r="S62" s="58" t="s">
        <v>1</v>
      </c>
      <c r="T62" s="58">
        <v>30</v>
      </c>
      <c r="W62" s="58">
        <v>3169</v>
      </c>
      <c r="Y62" s="58">
        <v>48.70937</v>
      </c>
      <c r="Z62" s="58">
        <v>52.190959999999997</v>
      </c>
      <c r="AA62" s="58">
        <v>47.705710000000003</v>
      </c>
      <c r="AB62" s="58">
        <v>53.194319999999998</v>
      </c>
    </row>
    <row r="63" spans="1:31" x14ac:dyDescent="0.25">
      <c r="A63" s="58" t="str">
        <f t="shared" si="1"/>
        <v>Bladder31</v>
      </c>
      <c r="B63" s="58" t="s">
        <v>252</v>
      </c>
      <c r="C63" s="58" t="s">
        <v>1</v>
      </c>
      <c r="D63" s="58">
        <v>31</v>
      </c>
      <c r="G63" s="58">
        <v>3429</v>
      </c>
      <c r="I63" s="58">
        <v>48.777889999999999</v>
      </c>
      <c r="J63" s="58">
        <v>52.125039999999998</v>
      </c>
      <c r="K63" s="58">
        <v>47.812869999999997</v>
      </c>
      <c r="L63" s="58">
        <v>53.089550000000003</v>
      </c>
      <c r="R63" s="58" t="s">
        <v>252</v>
      </c>
      <c r="S63" s="58" t="s">
        <v>1</v>
      </c>
      <c r="T63" s="58">
        <v>31</v>
      </c>
      <c r="W63" s="58">
        <v>3429</v>
      </c>
      <c r="Y63" s="58">
        <v>48.777889999999999</v>
      </c>
      <c r="Z63" s="58">
        <v>52.125039999999998</v>
      </c>
      <c r="AA63" s="58">
        <v>47.812869999999997</v>
      </c>
      <c r="AB63" s="58">
        <v>53.089550000000003</v>
      </c>
    </row>
    <row r="64" spans="1:31" x14ac:dyDescent="0.25">
      <c r="A64" s="58" t="str">
        <f t="shared" si="1"/>
        <v>Breast1</v>
      </c>
      <c r="B64" s="58" t="s">
        <v>252</v>
      </c>
      <c r="C64" s="58" t="s">
        <v>3</v>
      </c>
      <c r="D64" s="58">
        <v>1</v>
      </c>
      <c r="G64" s="58">
        <v>3242</v>
      </c>
      <c r="I64" s="58">
        <v>79.748990000000006</v>
      </c>
      <c r="J64" s="58">
        <v>82.443370000000002</v>
      </c>
      <c r="K64" s="58">
        <v>78.954319999999996</v>
      </c>
      <c r="L64" s="58">
        <v>83.201689999999999</v>
      </c>
      <c r="R64" s="58" t="s">
        <v>252</v>
      </c>
      <c r="S64" s="58" t="s">
        <v>3</v>
      </c>
      <c r="T64" s="58">
        <v>1</v>
      </c>
      <c r="W64" s="58">
        <v>3242</v>
      </c>
      <c r="Y64" s="58">
        <v>79.748990000000006</v>
      </c>
      <c r="Z64" s="58">
        <v>82.443370000000002</v>
      </c>
      <c r="AA64" s="58">
        <v>78.954319999999996</v>
      </c>
      <c r="AB64" s="58">
        <v>83.201689999999999</v>
      </c>
    </row>
    <row r="65" spans="1:31" x14ac:dyDescent="0.25">
      <c r="A65" s="58" t="str">
        <f t="shared" si="1"/>
        <v>Breast2</v>
      </c>
      <c r="B65" s="58" t="s">
        <v>252</v>
      </c>
      <c r="C65" s="58" t="s">
        <v>3</v>
      </c>
      <c r="D65" s="58">
        <v>2</v>
      </c>
      <c r="E65" s="58" t="s">
        <v>195</v>
      </c>
      <c r="F65" s="58" t="s">
        <v>181</v>
      </c>
      <c r="G65" s="58">
        <v>3377</v>
      </c>
      <c r="H65" s="58">
        <v>76.043819999999997</v>
      </c>
      <c r="I65" s="58">
        <v>79.7774</v>
      </c>
      <c r="J65" s="58">
        <v>82.417180000000002</v>
      </c>
      <c r="K65" s="58">
        <v>78.998999999999995</v>
      </c>
      <c r="L65" s="58">
        <v>83.160489999999996</v>
      </c>
      <c r="M65" s="58">
        <v>81.120769999999993</v>
      </c>
      <c r="N65" s="58" t="s">
        <v>244</v>
      </c>
      <c r="O65" s="58" t="s">
        <v>244</v>
      </c>
      <c r="R65" s="58" t="s">
        <v>252</v>
      </c>
      <c r="S65" s="58" t="s">
        <v>3</v>
      </c>
      <c r="T65" s="58">
        <v>2</v>
      </c>
      <c r="U65" s="58" t="s">
        <v>195</v>
      </c>
      <c r="V65" s="58" t="s">
        <v>181</v>
      </c>
      <c r="W65" s="58">
        <v>3377</v>
      </c>
      <c r="X65" s="58">
        <v>76.043819999999997</v>
      </c>
      <c r="Y65" s="58">
        <v>79.7774</v>
      </c>
      <c r="Z65" s="58">
        <v>82.417180000000002</v>
      </c>
      <c r="AA65" s="58">
        <v>78.998999999999995</v>
      </c>
      <c r="AB65" s="58">
        <v>83.160489999999996</v>
      </c>
      <c r="AC65" s="58">
        <v>81.120769999999993</v>
      </c>
      <c r="AD65" s="58" t="s">
        <v>244</v>
      </c>
      <c r="AE65" s="58" t="s">
        <v>244</v>
      </c>
    </row>
    <row r="66" spans="1:31" x14ac:dyDescent="0.25">
      <c r="A66" s="58" t="str">
        <f t="shared" ref="A66:A129" si="2">CONCATENATE(C66,D66)</f>
        <v>Breast3</v>
      </c>
      <c r="B66" s="58" t="s">
        <v>252</v>
      </c>
      <c r="C66" s="58" t="s">
        <v>3</v>
      </c>
      <c r="D66" s="58">
        <v>3</v>
      </c>
      <c r="E66" s="58" t="s">
        <v>189</v>
      </c>
      <c r="F66" s="58" t="s">
        <v>214</v>
      </c>
      <c r="G66" s="58">
        <v>3520</v>
      </c>
      <c r="H66" s="58">
        <v>80.9375</v>
      </c>
      <c r="I66" s="58">
        <v>79.80538</v>
      </c>
      <c r="J66" s="58">
        <v>82.390990000000002</v>
      </c>
      <c r="K66" s="58">
        <v>79.043239999999997</v>
      </c>
      <c r="L66" s="58">
        <v>83.11936</v>
      </c>
      <c r="M66" s="58">
        <v>81.120769999999993</v>
      </c>
      <c r="N66" s="58" t="s">
        <v>243</v>
      </c>
      <c r="O66" s="58" t="s">
        <v>243</v>
      </c>
      <c r="R66" s="58" t="s">
        <v>252</v>
      </c>
      <c r="S66" s="58" t="s">
        <v>3</v>
      </c>
      <c r="T66" s="58">
        <v>3</v>
      </c>
      <c r="U66" s="58" t="s">
        <v>189</v>
      </c>
      <c r="V66" s="58" t="s">
        <v>214</v>
      </c>
      <c r="W66" s="58">
        <v>3520</v>
      </c>
      <c r="X66" s="58">
        <v>80.9375</v>
      </c>
      <c r="Y66" s="58">
        <v>79.80538</v>
      </c>
      <c r="Z66" s="58">
        <v>82.390990000000002</v>
      </c>
      <c r="AA66" s="58">
        <v>79.043239999999997</v>
      </c>
      <c r="AB66" s="58">
        <v>83.11936</v>
      </c>
      <c r="AC66" s="58">
        <v>81.120769999999993</v>
      </c>
      <c r="AD66" s="58" t="s">
        <v>243</v>
      </c>
      <c r="AE66" s="58" t="s">
        <v>243</v>
      </c>
    </row>
    <row r="67" spans="1:31" x14ac:dyDescent="0.25">
      <c r="A67" s="58" t="str">
        <f t="shared" si="2"/>
        <v>Breast4</v>
      </c>
      <c r="B67" s="58" t="s">
        <v>252</v>
      </c>
      <c r="C67" s="58" t="s">
        <v>3</v>
      </c>
      <c r="D67" s="58">
        <v>4</v>
      </c>
      <c r="E67" s="58" t="s">
        <v>203</v>
      </c>
      <c r="F67" s="58" t="s">
        <v>216</v>
      </c>
      <c r="G67" s="58">
        <v>4390</v>
      </c>
      <c r="H67" s="58">
        <v>82.665149999999997</v>
      </c>
      <c r="I67" s="58">
        <v>79.944919999999996</v>
      </c>
      <c r="J67" s="58">
        <v>82.260329999999996</v>
      </c>
      <c r="K67" s="58">
        <v>79.264110000000002</v>
      </c>
      <c r="L67" s="58">
        <v>82.914019999999994</v>
      </c>
      <c r="M67" s="58">
        <v>81.120769999999993</v>
      </c>
      <c r="N67" s="58" t="s">
        <v>253</v>
      </c>
      <c r="O67" s="58" t="s">
        <v>243</v>
      </c>
      <c r="R67" s="58" t="s">
        <v>252</v>
      </c>
      <c r="S67" s="58" t="s">
        <v>3</v>
      </c>
      <c r="T67" s="58">
        <v>4</v>
      </c>
      <c r="U67" s="58" t="s">
        <v>203</v>
      </c>
      <c r="V67" s="58" t="s">
        <v>216</v>
      </c>
      <c r="W67" s="58">
        <v>4390</v>
      </c>
      <c r="X67" s="58">
        <v>82.665149999999997</v>
      </c>
      <c r="Y67" s="58">
        <v>79.944919999999996</v>
      </c>
      <c r="Z67" s="58">
        <v>82.260329999999996</v>
      </c>
      <c r="AA67" s="58">
        <v>79.264110000000002</v>
      </c>
      <c r="AB67" s="58">
        <v>82.914019999999994</v>
      </c>
      <c r="AC67" s="58">
        <v>81.120769999999993</v>
      </c>
      <c r="AD67" s="58" t="s">
        <v>253</v>
      </c>
      <c r="AE67" s="58" t="s">
        <v>243</v>
      </c>
    </row>
    <row r="68" spans="1:31" x14ac:dyDescent="0.25">
      <c r="A68" s="58" t="str">
        <f t="shared" si="2"/>
        <v>Breast5</v>
      </c>
      <c r="B68" s="58" t="s">
        <v>252</v>
      </c>
      <c r="C68" s="58" t="s">
        <v>3</v>
      </c>
      <c r="D68" s="58">
        <v>5</v>
      </c>
      <c r="G68" s="58">
        <v>4592</v>
      </c>
      <c r="I68" s="58">
        <v>79.971500000000006</v>
      </c>
      <c r="J68" s="58">
        <v>82.235380000000006</v>
      </c>
      <c r="K68" s="58">
        <v>79.306110000000004</v>
      </c>
      <c r="L68" s="58">
        <v>82.875050000000002</v>
      </c>
      <c r="R68" s="58" t="s">
        <v>252</v>
      </c>
      <c r="S68" s="58" t="s">
        <v>3</v>
      </c>
      <c r="T68" s="58">
        <v>5</v>
      </c>
      <c r="W68" s="58">
        <v>4592</v>
      </c>
      <c r="Y68" s="58">
        <v>79.971500000000006</v>
      </c>
      <c r="Z68" s="58">
        <v>82.235380000000006</v>
      </c>
      <c r="AA68" s="58">
        <v>79.306110000000004</v>
      </c>
      <c r="AB68" s="58">
        <v>82.875050000000002</v>
      </c>
    </row>
    <row r="69" spans="1:31" x14ac:dyDescent="0.25">
      <c r="A69" s="58" t="str">
        <f t="shared" si="2"/>
        <v>Breast6</v>
      </c>
      <c r="B69" s="58" t="s">
        <v>252</v>
      </c>
      <c r="C69" s="58" t="s">
        <v>3</v>
      </c>
      <c r="D69" s="58">
        <v>6</v>
      </c>
      <c r="E69" s="58" t="s">
        <v>196</v>
      </c>
      <c r="F69" s="58" t="s">
        <v>215</v>
      </c>
      <c r="G69" s="58">
        <v>4732</v>
      </c>
      <c r="H69" s="58">
        <v>78.592560000000006</v>
      </c>
      <c r="I69" s="58">
        <v>79.988979999999998</v>
      </c>
      <c r="J69" s="58">
        <v>82.219070000000002</v>
      </c>
      <c r="K69" s="58">
        <v>79.333749999999995</v>
      </c>
      <c r="L69" s="58">
        <v>82.849369999999993</v>
      </c>
      <c r="M69" s="58">
        <v>81.120769999999993</v>
      </c>
      <c r="N69" s="58" t="s">
        <v>244</v>
      </c>
      <c r="O69" s="58" t="s">
        <v>244</v>
      </c>
      <c r="R69" s="58" t="s">
        <v>252</v>
      </c>
      <c r="S69" s="58" t="s">
        <v>3</v>
      </c>
      <c r="T69" s="58">
        <v>6</v>
      </c>
      <c r="U69" s="58" t="s">
        <v>196</v>
      </c>
      <c r="V69" s="58" t="s">
        <v>215</v>
      </c>
      <c r="W69" s="58">
        <v>4732</v>
      </c>
      <c r="X69" s="58">
        <v>78.592560000000006</v>
      </c>
      <c r="Y69" s="58">
        <v>79.988979999999998</v>
      </c>
      <c r="Z69" s="58">
        <v>82.219070000000002</v>
      </c>
      <c r="AA69" s="58">
        <v>79.333749999999995</v>
      </c>
      <c r="AB69" s="58">
        <v>82.849369999999993</v>
      </c>
      <c r="AC69" s="58">
        <v>81.120769999999993</v>
      </c>
      <c r="AD69" s="58" t="s">
        <v>244</v>
      </c>
      <c r="AE69" s="58" t="s">
        <v>244</v>
      </c>
    </row>
    <row r="70" spans="1:31" x14ac:dyDescent="0.25">
      <c r="A70" s="58" t="str">
        <f t="shared" si="2"/>
        <v>Breast7</v>
      </c>
      <c r="B70" s="58" t="s">
        <v>252</v>
      </c>
      <c r="C70" s="58" t="s">
        <v>3</v>
      </c>
      <c r="D70" s="58">
        <v>7</v>
      </c>
      <c r="E70" s="58" t="s">
        <v>191</v>
      </c>
      <c r="F70" s="58" t="s">
        <v>245</v>
      </c>
      <c r="G70" s="58">
        <v>4838</v>
      </c>
      <c r="H70" s="58">
        <v>80.529139999999998</v>
      </c>
      <c r="I70" s="58">
        <v>80.001509999999996</v>
      </c>
      <c r="J70" s="58">
        <v>82.207080000000005</v>
      </c>
      <c r="K70" s="58">
        <v>79.353679999999997</v>
      </c>
      <c r="L70" s="58">
        <v>82.830619999999996</v>
      </c>
      <c r="M70" s="58">
        <v>81.120769999999993</v>
      </c>
      <c r="N70" s="58" t="s">
        <v>243</v>
      </c>
      <c r="O70" s="58" t="s">
        <v>243</v>
      </c>
      <c r="R70" s="58" t="s">
        <v>252</v>
      </c>
      <c r="S70" s="58" t="s">
        <v>3</v>
      </c>
      <c r="T70" s="58">
        <v>7</v>
      </c>
      <c r="U70" s="58" t="s">
        <v>191</v>
      </c>
      <c r="V70" s="58" t="s">
        <v>245</v>
      </c>
      <c r="W70" s="58">
        <v>4838</v>
      </c>
      <c r="X70" s="58">
        <v>80.529139999999998</v>
      </c>
      <c r="Y70" s="58">
        <v>80.001509999999996</v>
      </c>
      <c r="Z70" s="58">
        <v>82.207080000000005</v>
      </c>
      <c r="AA70" s="58">
        <v>79.353679999999997</v>
      </c>
      <c r="AB70" s="58">
        <v>82.830619999999996</v>
      </c>
      <c r="AC70" s="58">
        <v>81.120769999999993</v>
      </c>
      <c r="AD70" s="58" t="s">
        <v>243</v>
      </c>
      <c r="AE70" s="58" t="s">
        <v>243</v>
      </c>
    </row>
    <row r="71" spans="1:31" x14ac:dyDescent="0.25">
      <c r="A71" s="58" t="str">
        <f t="shared" si="2"/>
        <v>Breast8</v>
      </c>
      <c r="B71" s="58" t="s">
        <v>252</v>
      </c>
      <c r="C71" s="58" t="s">
        <v>3</v>
      </c>
      <c r="D71" s="58">
        <v>8</v>
      </c>
      <c r="E71" s="58" t="s">
        <v>199</v>
      </c>
      <c r="F71" s="58" t="s">
        <v>179</v>
      </c>
      <c r="G71" s="58">
        <v>5153</v>
      </c>
      <c r="H71" s="58">
        <v>81.467110000000005</v>
      </c>
      <c r="I71" s="58">
        <v>80.036779999999993</v>
      </c>
      <c r="J71" s="58">
        <v>82.173910000000006</v>
      </c>
      <c r="K71" s="58">
        <v>79.409480000000002</v>
      </c>
      <c r="L71" s="58">
        <v>82.77843</v>
      </c>
      <c r="M71" s="58">
        <v>81.120769999999993</v>
      </c>
      <c r="N71" s="58" t="s">
        <v>243</v>
      </c>
      <c r="O71" s="58" t="s">
        <v>243</v>
      </c>
      <c r="R71" s="58" t="s">
        <v>252</v>
      </c>
      <c r="S71" s="58" t="s">
        <v>3</v>
      </c>
      <c r="T71" s="58">
        <v>8</v>
      </c>
      <c r="U71" s="58" t="s">
        <v>199</v>
      </c>
      <c r="V71" s="58" t="s">
        <v>179</v>
      </c>
      <c r="W71" s="58">
        <v>5153</v>
      </c>
      <c r="X71" s="58">
        <v>81.467110000000005</v>
      </c>
      <c r="Y71" s="58">
        <v>80.036779999999993</v>
      </c>
      <c r="Z71" s="58">
        <v>82.173910000000006</v>
      </c>
      <c r="AA71" s="58">
        <v>79.409480000000002</v>
      </c>
      <c r="AB71" s="58">
        <v>82.77843</v>
      </c>
      <c r="AC71" s="58">
        <v>81.120769999999993</v>
      </c>
      <c r="AD71" s="58" t="s">
        <v>243</v>
      </c>
      <c r="AE71" s="58" t="s">
        <v>243</v>
      </c>
    </row>
    <row r="72" spans="1:31" x14ac:dyDescent="0.25">
      <c r="A72" s="58" t="str">
        <f t="shared" si="2"/>
        <v>Breast9</v>
      </c>
      <c r="B72" s="58" t="s">
        <v>252</v>
      </c>
      <c r="C72" s="58" t="s">
        <v>3</v>
      </c>
      <c r="D72" s="58">
        <v>9</v>
      </c>
      <c r="E72" s="58" t="s">
        <v>188</v>
      </c>
      <c r="F72" s="58" t="s">
        <v>300</v>
      </c>
      <c r="G72" s="58">
        <v>5700</v>
      </c>
      <c r="H72" s="58">
        <v>84.63158</v>
      </c>
      <c r="I72" s="58">
        <v>80.090869999999995</v>
      </c>
      <c r="J72" s="58">
        <v>82.122680000000003</v>
      </c>
      <c r="K72" s="58">
        <v>79.494770000000003</v>
      </c>
      <c r="L72" s="58">
        <v>82.698080000000004</v>
      </c>
      <c r="M72" s="58">
        <v>81.120769999999993</v>
      </c>
      <c r="N72" s="58" t="s">
        <v>253</v>
      </c>
      <c r="O72" s="58" t="s">
        <v>253</v>
      </c>
      <c r="R72" s="58" t="s">
        <v>252</v>
      </c>
      <c r="S72" s="58" t="s">
        <v>3</v>
      </c>
      <c r="T72" s="58">
        <v>9</v>
      </c>
      <c r="U72" s="58" t="s">
        <v>188</v>
      </c>
      <c r="V72" s="58" t="s">
        <v>186</v>
      </c>
      <c r="W72" s="58">
        <v>5700</v>
      </c>
      <c r="X72" s="58">
        <v>84.63158</v>
      </c>
      <c r="Y72" s="58">
        <v>80.090869999999995</v>
      </c>
      <c r="Z72" s="58">
        <v>82.122680000000003</v>
      </c>
      <c r="AA72" s="58">
        <v>79.494770000000003</v>
      </c>
      <c r="AB72" s="58">
        <v>82.698080000000004</v>
      </c>
      <c r="AC72" s="58">
        <v>81.120769999999993</v>
      </c>
      <c r="AD72" s="58" t="s">
        <v>253</v>
      </c>
      <c r="AE72" s="58" t="s">
        <v>253</v>
      </c>
    </row>
    <row r="73" spans="1:31" x14ac:dyDescent="0.25">
      <c r="A73" s="58" t="str">
        <f t="shared" si="2"/>
        <v>Breast10</v>
      </c>
      <c r="B73" s="58" t="s">
        <v>252</v>
      </c>
      <c r="C73" s="58" t="s">
        <v>3</v>
      </c>
      <c r="D73" s="58">
        <v>10</v>
      </c>
      <c r="E73" s="58" t="s">
        <v>205</v>
      </c>
      <c r="F73" s="58" t="s">
        <v>303</v>
      </c>
      <c r="G73" s="58">
        <v>5928</v>
      </c>
      <c r="H73" s="58">
        <v>78.205129999999997</v>
      </c>
      <c r="I73" s="58">
        <v>80.11121</v>
      </c>
      <c r="J73" s="58">
        <v>82.103539999999995</v>
      </c>
      <c r="K73" s="58">
        <v>79.526750000000007</v>
      </c>
      <c r="L73" s="58">
        <v>82.667990000000003</v>
      </c>
      <c r="M73" s="58">
        <v>81.120769999999993</v>
      </c>
      <c r="N73" s="58" t="s">
        <v>244</v>
      </c>
      <c r="O73" s="58" t="s">
        <v>244</v>
      </c>
      <c r="R73" s="58" t="s">
        <v>252</v>
      </c>
      <c r="S73" s="58" t="s">
        <v>3</v>
      </c>
      <c r="T73" s="58">
        <v>10</v>
      </c>
      <c r="U73" s="58" t="s">
        <v>205</v>
      </c>
      <c r="V73" s="58" t="s">
        <v>217</v>
      </c>
      <c r="W73" s="58">
        <v>5928</v>
      </c>
      <c r="X73" s="58">
        <v>78.205129999999997</v>
      </c>
      <c r="Y73" s="58">
        <v>80.11121</v>
      </c>
      <c r="Z73" s="58">
        <v>82.103539999999995</v>
      </c>
      <c r="AA73" s="58">
        <v>79.526750000000007</v>
      </c>
      <c r="AB73" s="58">
        <v>82.667990000000003</v>
      </c>
      <c r="AC73" s="58">
        <v>81.120769999999993</v>
      </c>
      <c r="AD73" s="58" t="s">
        <v>244</v>
      </c>
      <c r="AE73" s="58" t="s">
        <v>244</v>
      </c>
    </row>
    <row r="74" spans="1:31" x14ac:dyDescent="0.25">
      <c r="A74" s="58" t="str">
        <f t="shared" si="2"/>
        <v>Breast11</v>
      </c>
      <c r="B74" s="58" t="s">
        <v>252</v>
      </c>
      <c r="C74" s="58" t="s">
        <v>3</v>
      </c>
      <c r="D74" s="58">
        <v>11</v>
      </c>
      <c r="G74" s="58">
        <v>5942</v>
      </c>
      <c r="I74" s="58">
        <v>80.112300000000005</v>
      </c>
      <c r="J74" s="58">
        <v>82.102490000000003</v>
      </c>
      <c r="K74" s="58">
        <v>79.528660000000002</v>
      </c>
      <c r="L74" s="58">
        <v>82.665989999999994</v>
      </c>
      <c r="R74" s="58" t="s">
        <v>252</v>
      </c>
      <c r="S74" s="58" t="s">
        <v>3</v>
      </c>
      <c r="T74" s="58">
        <v>11</v>
      </c>
      <c r="W74" s="58">
        <v>5942</v>
      </c>
      <c r="Y74" s="58">
        <v>80.112300000000005</v>
      </c>
      <c r="Z74" s="58">
        <v>82.102490000000003</v>
      </c>
      <c r="AA74" s="58">
        <v>79.528660000000002</v>
      </c>
      <c r="AB74" s="58">
        <v>82.665989999999994</v>
      </c>
    </row>
    <row r="75" spans="1:31" x14ac:dyDescent="0.25">
      <c r="A75" s="58" t="str">
        <f t="shared" si="2"/>
        <v>Breast12</v>
      </c>
      <c r="B75" s="58" t="s">
        <v>252</v>
      </c>
      <c r="C75" s="58" t="s">
        <v>3</v>
      </c>
      <c r="D75" s="58">
        <v>12</v>
      </c>
      <c r="E75" s="58" t="s">
        <v>198</v>
      </c>
      <c r="F75" s="58" t="s">
        <v>183</v>
      </c>
      <c r="G75" s="58">
        <v>6021</v>
      </c>
      <c r="H75" s="58">
        <v>79.870450000000005</v>
      </c>
      <c r="I75" s="58">
        <v>80.119129999999998</v>
      </c>
      <c r="J75" s="58">
        <v>82.095979999999997</v>
      </c>
      <c r="K75" s="58">
        <v>79.539420000000007</v>
      </c>
      <c r="L75" s="58">
        <v>82.656139999999994</v>
      </c>
      <c r="M75" s="58">
        <v>81.120769999999993</v>
      </c>
      <c r="N75" s="58" t="s">
        <v>244</v>
      </c>
      <c r="O75" s="58" t="s">
        <v>243</v>
      </c>
      <c r="R75" s="58" t="s">
        <v>252</v>
      </c>
      <c r="S75" s="58" t="s">
        <v>3</v>
      </c>
      <c r="T75" s="58">
        <v>12</v>
      </c>
      <c r="U75" s="58" t="s">
        <v>198</v>
      </c>
      <c r="V75" s="58" t="s">
        <v>183</v>
      </c>
      <c r="W75" s="58">
        <v>6021</v>
      </c>
      <c r="X75" s="58">
        <v>79.870450000000005</v>
      </c>
      <c r="Y75" s="58">
        <v>80.119129999999998</v>
      </c>
      <c r="Z75" s="58">
        <v>82.095979999999997</v>
      </c>
      <c r="AA75" s="58">
        <v>79.539420000000007</v>
      </c>
      <c r="AB75" s="58">
        <v>82.656139999999994</v>
      </c>
      <c r="AC75" s="58">
        <v>81.120769999999993</v>
      </c>
      <c r="AD75" s="58" t="s">
        <v>244</v>
      </c>
      <c r="AE75" s="58" t="s">
        <v>243</v>
      </c>
    </row>
    <row r="76" spans="1:31" x14ac:dyDescent="0.25">
      <c r="A76" s="58" t="str">
        <f t="shared" si="2"/>
        <v>Breast13</v>
      </c>
      <c r="B76" s="58" t="s">
        <v>252</v>
      </c>
      <c r="C76" s="58" t="s">
        <v>3</v>
      </c>
      <c r="D76" s="58">
        <v>13</v>
      </c>
      <c r="E76" s="58" t="s">
        <v>204</v>
      </c>
      <c r="F76" s="58" t="s">
        <v>207</v>
      </c>
      <c r="G76" s="58">
        <v>6314</v>
      </c>
      <c r="H76" s="58">
        <v>83.592020000000005</v>
      </c>
      <c r="I76" s="58">
        <v>80.142880000000005</v>
      </c>
      <c r="J76" s="58">
        <v>82.073440000000005</v>
      </c>
      <c r="K76" s="58">
        <v>79.576930000000004</v>
      </c>
      <c r="L76" s="58">
        <v>82.620639999999995</v>
      </c>
      <c r="M76" s="58">
        <v>81.120769999999993</v>
      </c>
      <c r="N76" s="58" t="s">
        <v>253</v>
      </c>
      <c r="O76" s="58" t="s">
        <v>253</v>
      </c>
      <c r="R76" s="58" t="s">
        <v>252</v>
      </c>
      <c r="S76" s="58" t="s">
        <v>3</v>
      </c>
      <c r="T76" s="58">
        <v>13</v>
      </c>
      <c r="U76" s="58" t="s">
        <v>204</v>
      </c>
      <c r="V76" s="58" t="s">
        <v>212</v>
      </c>
      <c r="W76" s="58">
        <v>6314</v>
      </c>
      <c r="X76" s="58">
        <v>83.592020000000005</v>
      </c>
      <c r="Y76" s="58">
        <v>80.142880000000005</v>
      </c>
      <c r="Z76" s="58">
        <v>82.073440000000005</v>
      </c>
      <c r="AA76" s="58">
        <v>79.576930000000004</v>
      </c>
      <c r="AB76" s="58">
        <v>82.620639999999995</v>
      </c>
      <c r="AC76" s="58">
        <v>81.120769999999993</v>
      </c>
      <c r="AD76" s="58" t="s">
        <v>253</v>
      </c>
      <c r="AE76" s="58" t="s">
        <v>253</v>
      </c>
    </row>
    <row r="77" spans="1:31" x14ac:dyDescent="0.25">
      <c r="A77" s="58" t="str">
        <f t="shared" si="2"/>
        <v>Breast14</v>
      </c>
      <c r="B77" s="58" t="s">
        <v>252</v>
      </c>
      <c r="C77" s="58" t="s">
        <v>3</v>
      </c>
      <c r="D77" s="58">
        <v>14</v>
      </c>
      <c r="E77" s="58" t="s">
        <v>190</v>
      </c>
      <c r="F77" s="58" t="s">
        <v>213</v>
      </c>
      <c r="G77" s="58">
        <v>6633</v>
      </c>
      <c r="H77" s="58">
        <v>83.009190000000004</v>
      </c>
      <c r="I77" s="58">
        <v>80.166939999999997</v>
      </c>
      <c r="J77" s="58">
        <v>82.050610000000006</v>
      </c>
      <c r="K77" s="58">
        <v>79.615129999999994</v>
      </c>
      <c r="L77" s="58">
        <v>82.584590000000006</v>
      </c>
      <c r="M77" s="58">
        <v>81.120769999999993</v>
      </c>
      <c r="N77" s="58" t="s">
        <v>253</v>
      </c>
      <c r="O77" s="58" t="s">
        <v>253</v>
      </c>
      <c r="R77" s="58" t="s">
        <v>252</v>
      </c>
      <c r="S77" s="58" t="s">
        <v>3</v>
      </c>
      <c r="T77" s="58">
        <v>14</v>
      </c>
      <c r="U77" s="58" t="s">
        <v>190</v>
      </c>
      <c r="V77" s="58" t="s">
        <v>213</v>
      </c>
      <c r="W77" s="58">
        <v>6633</v>
      </c>
      <c r="X77" s="58">
        <v>83.009190000000004</v>
      </c>
      <c r="Y77" s="58">
        <v>80.166939999999997</v>
      </c>
      <c r="Z77" s="58">
        <v>82.050610000000006</v>
      </c>
      <c r="AA77" s="58">
        <v>79.615129999999994</v>
      </c>
      <c r="AB77" s="58">
        <v>82.584590000000006</v>
      </c>
      <c r="AC77" s="58">
        <v>81.120769999999993</v>
      </c>
      <c r="AD77" s="58" t="s">
        <v>253</v>
      </c>
      <c r="AE77" s="58" t="s">
        <v>253</v>
      </c>
    </row>
    <row r="78" spans="1:31" x14ac:dyDescent="0.25">
      <c r="A78" s="58" t="str">
        <f t="shared" si="2"/>
        <v>Breast15</v>
      </c>
      <c r="B78" s="58" t="s">
        <v>252</v>
      </c>
      <c r="C78" s="58" t="s">
        <v>3</v>
      </c>
      <c r="D78" s="58">
        <v>15</v>
      </c>
      <c r="E78" s="58" t="s">
        <v>206</v>
      </c>
      <c r="F78" s="58" t="s">
        <v>304</v>
      </c>
      <c r="G78" s="58">
        <v>7102</v>
      </c>
      <c r="H78" s="58">
        <v>76.302449999999993</v>
      </c>
      <c r="I78" s="58">
        <v>80.199389999999994</v>
      </c>
      <c r="J78" s="58">
        <v>82.019679999999994</v>
      </c>
      <c r="K78" s="58">
        <v>79.666370000000001</v>
      </c>
      <c r="L78" s="58">
        <v>82.536159999999995</v>
      </c>
      <c r="M78" s="58">
        <v>81.120769999999993</v>
      </c>
      <c r="N78" s="58" t="s">
        <v>244</v>
      </c>
      <c r="O78" s="58" t="s">
        <v>244</v>
      </c>
      <c r="R78" s="58" t="s">
        <v>252</v>
      </c>
      <c r="S78" s="58" t="s">
        <v>3</v>
      </c>
      <c r="T78" s="58">
        <v>15</v>
      </c>
      <c r="U78" s="58" t="s">
        <v>206</v>
      </c>
      <c r="V78" s="58" t="s">
        <v>218</v>
      </c>
      <c r="W78" s="58">
        <v>7102</v>
      </c>
      <c r="X78" s="58">
        <v>76.302449999999993</v>
      </c>
      <c r="Y78" s="58">
        <v>80.199389999999994</v>
      </c>
      <c r="Z78" s="58">
        <v>82.019679999999994</v>
      </c>
      <c r="AA78" s="58">
        <v>79.666370000000001</v>
      </c>
      <c r="AB78" s="58">
        <v>82.536159999999995</v>
      </c>
      <c r="AC78" s="58">
        <v>81.120769999999993</v>
      </c>
      <c r="AD78" s="58" t="s">
        <v>244</v>
      </c>
      <c r="AE78" s="58" t="s">
        <v>244</v>
      </c>
    </row>
    <row r="79" spans="1:31" x14ac:dyDescent="0.25">
      <c r="A79" s="58" t="str">
        <f t="shared" si="2"/>
        <v>Breast16</v>
      </c>
      <c r="B79" s="58" t="s">
        <v>252</v>
      </c>
      <c r="C79" s="58" t="s">
        <v>3</v>
      </c>
      <c r="D79" s="58">
        <v>16</v>
      </c>
      <c r="G79" s="58">
        <v>7292</v>
      </c>
      <c r="I79" s="58">
        <v>80.211680000000001</v>
      </c>
      <c r="J79" s="58">
        <v>82.008030000000005</v>
      </c>
      <c r="K79" s="58">
        <v>79.68562</v>
      </c>
      <c r="L79" s="58">
        <v>82.517830000000004</v>
      </c>
      <c r="R79" s="58" t="s">
        <v>252</v>
      </c>
      <c r="S79" s="58" t="s">
        <v>3</v>
      </c>
      <c r="T79" s="58">
        <v>16</v>
      </c>
      <c r="W79" s="58">
        <v>7292</v>
      </c>
      <c r="Y79" s="58">
        <v>80.211680000000001</v>
      </c>
      <c r="Z79" s="58">
        <v>82.008030000000005</v>
      </c>
      <c r="AA79" s="58">
        <v>79.68562</v>
      </c>
      <c r="AB79" s="58">
        <v>82.517830000000004</v>
      </c>
    </row>
    <row r="80" spans="1:31" x14ac:dyDescent="0.25">
      <c r="A80" s="58" t="str">
        <f t="shared" si="2"/>
        <v>Breast17</v>
      </c>
      <c r="B80" s="58" t="s">
        <v>252</v>
      </c>
      <c r="C80" s="58" t="s">
        <v>3</v>
      </c>
      <c r="D80" s="58">
        <v>17</v>
      </c>
      <c r="E80" s="58" t="s">
        <v>201</v>
      </c>
      <c r="F80" s="58" t="s">
        <v>184</v>
      </c>
      <c r="G80" s="58">
        <v>7599</v>
      </c>
      <c r="H80" s="58">
        <v>80.826419999999999</v>
      </c>
      <c r="I80" s="58">
        <v>80.230379999999997</v>
      </c>
      <c r="J80" s="58">
        <v>81.990229999999997</v>
      </c>
      <c r="K80" s="58">
        <v>79.715260000000001</v>
      </c>
      <c r="L80" s="58">
        <v>82.489750000000001</v>
      </c>
      <c r="M80" s="58">
        <v>81.120769999999993</v>
      </c>
      <c r="N80" s="58" t="s">
        <v>243</v>
      </c>
      <c r="O80" s="58" t="s">
        <v>243</v>
      </c>
      <c r="R80" s="58" t="s">
        <v>252</v>
      </c>
      <c r="S80" s="58" t="s">
        <v>3</v>
      </c>
      <c r="T80" s="58">
        <v>17</v>
      </c>
      <c r="U80" s="58" t="s">
        <v>201</v>
      </c>
      <c r="V80" s="58" t="s">
        <v>184</v>
      </c>
      <c r="W80" s="58">
        <v>7599</v>
      </c>
      <c r="X80" s="58">
        <v>80.826419999999999</v>
      </c>
      <c r="Y80" s="58">
        <v>80.230379999999997</v>
      </c>
      <c r="Z80" s="58">
        <v>81.990229999999997</v>
      </c>
      <c r="AA80" s="58">
        <v>79.715260000000001</v>
      </c>
      <c r="AB80" s="58">
        <v>82.489750000000001</v>
      </c>
      <c r="AC80" s="58">
        <v>81.120769999999993</v>
      </c>
      <c r="AD80" s="58" t="s">
        <v>243</v>
      </c>
      <c r="AE80" s="58" t="s">
        <v>243</v>
      </c>
    </row>
    <row r="81" spans="1:31" x14ac:dyDescent="0.25">
      <c r="A81" s="58" t="str">
        <f t="shared" si="2"/>
        <v>Breast18</v>
      </c>
      <c r="B81" s="58" t="s">
        <v>252</v>
      </c>
      <c r="C81" s="58" t="s">
        <v>3</v>
      </c>
      <c r="D81" s="58">
        <v>18</v>
      </c>
      <c r="E81" s="58" t="s">
        <v>200</v>
      </c>
      <c r="F81" s="58" t="s">
        <v>220</v>
      </c>
      <c r="G81" s="58">
        <v>7778</v>
      </c>
      <c r="H81" s="58">
        <v>81.691950000000006</v>
      </c>
      <c r="I81" s="58">
        <v>80.240840000000006</v>
      </c>
      <c r="J81" s="58">
        <v>81.980289999999997</v>
      </c>
      <c r="K81" s="58">
        <v>79.731740000000002</v>
      </c>
      <c r="L81" s="58">
        <v>82.474059999999994</v>
      </c>
      <c r="M81" s="58">
        <v>81.120769999999993</v>
      </c>
      <c r="N81" s="58" t="s">
        <v>243</v>
      </c>
      <c r="O81" s="58" t="s">
        <v>243</v>
      </c>
      <c r="R81" s="58" t="s">
        <v>252</v>
      </c>
      <c r="S81" s="58" t="s">
        <v>3</v>
      </c>
      <c r="T81" s="58">
        <v>18</v>
      </c>
      <c r="U81" s="58" t="s">
        <v>200</v>
      </c>
      <c r="V81" s="58" t="s">
        <v>220</v>
      </c>
      <c r="W81" s="58">
        <v>7778</v>
      </c>
      <c r="X81" s="58">
        <v>81.691950000000006</v>
      </c>
      <c r="Y81" s="58">
        <v>80.240840000000006</v>
      </c>
      <c r="Z81" s="58">
        <v>81.980289999999997</v>
      </c>
      <c r="AA81" s="58">
        <v>79.731740000000002</v>
      </c>
      <c r="AB81" s="58">
        <v>82.474059999999994</v>
      </c>
      <c r="AC81" s="58">
        <v>81.120769999999993</v>
      </c>
      <c r="AD81" s="58" t="s">
        <v>243</v>
      </c>
      <c r="AE81" s="58" t="s">
        <v>243</v>
      </c>
    </row>
    <row r="82" spans="1:31" x14ac:dyDescent="0.25">
      <c r="A82" s="58" t="str">
        <f t="shared" si="2"/>
        <v>Breast19</v>
      </c>
      <c r="B82" s="58" t="s">
        <v>252</v>
      </c>
      <c r="C82" s="58" t="s">
        <v>3</v>
      </c>
      <c r="D82" s="58">
        <v>19</v>
      </c>
      <c r="E82" s="58" t="s">
        <v>202</v>
      </c>
      <c r="F82" s="58" t="s">
        <v>219</v>
      </c>
      <c r="G82" s="58">
        <v>8168</v>
      </c>
      <c r="H82" s="58">
        <v>83.459850000000003</v>
      </c>
      <c r="I82" s="58">
        <v>80.262339999999995</v>
      </c>
      <c r="J82" s="58">
        <v>81.959760000000003</v>
      </c>
      <c r="K82" s="58">
        <v>79.765749999999997</v>
      </c>
      <c r="L82" s="58">
        <v>82.441779999999994</v>
      </c>
      <c r="M82" s="58">
        <v>81.120769999999993</v>
      </c>
      <c r="N82" s="58" t="s">
        <v>253</v>
      </c>
      <c r="O82" s="58" t="s">
        <v>253</v>
      </c>
      <c r="R82" s="58" t="s">
        <v>252</v>
      </c>
      <c r="S82" s="58" t="s">
        <v>3</v>
      </c>
      <c r="T82" s="58">
        <v>19</v>
      </c>
      <c r="U82" s="58" t="s">
        <v>202</v>
      </c>
      <c r="V82" s="58" t="s">
        <v>219</v>
      </c>
      <c r="W82" s="58">
        <v>8168</v>
      </c>
      <c r="X82" s="58">
        <v>83.459850000000003</v>
      </c>
      <c r="Y82" s="58">
        <v>80.262339999999995</v>
      </c>
      <c r="Z82" s="58">
        <v>81.959760000000003</v>
      </c>
      <c r="AA82" s="58">
        <v>79.765749999999997</v>
      </c>
      <c r="AB82" s="58">
        <v>82.441779999999994</v>
      </c>
      <c r="AC82" s="58">
        <v>81.120769999999993</v>
      </c>
      <c r="AD82" s="58" t="s">
        <v>253</v>
      </c>
      <c r="AE82" s="58" t="s">
        <v>253</v>
      </c>
    </row>
    <row r="83" spans="1:31" x14ac:dyDescent="0.25">
      <c r="A83" s="58" t="str">
        <f t="shared" si="2"/>
        <v>Breast20</v>
      </c>
      <c r="B83" s="58" t="s">
        <v>252</v>
      </c>
      <c r="C83" s="58" t="s">
        <v>3</v>
      </c>
      <c r="D83" s="58">
        <v>20</v>
      </c>
      <c r="G83" s="58">
        <v>8642</v>
      </c>
      <c r="I83" s="58">
        <v>80.286450000000002</v>
      </c>
      <c r="J83" s="58">
        <v>81.936610000000002</v>
      </c>
      <c r="K83" s="58">
        <v>79.803870000000003</v>
      </c>
      <c r="L83" s="58">
        <v>82.405559999999994</v>
      </c>
      <c r="R83" s="58" t="s">
        <v>252</v>
      </c>
      <c r="S83" s="58" t="s">
        <v>3</v>
      </c>
      <c r="T83" s="58">
        <v>20</v>
      </c>
      <c r="W83" s="58">
        <v>8642</v>
      </c>
      <c r="Y83" s="58">
        <v>80.286450000000002</v>
      </c>
      <c r="Z83" s="58">
        <v>81.936610000000002</v>
      </c>
      <c r="AA83" s="58">
        <v>79.803870000000003</v>
      </c>
      <c r="AB83" s="58">
        <v>82.405559999999994</v>
      </c>
    </row>
    <row r="84" spans="1:31" x14ac:dyDescent="0.25">
      <c r="A84" s="58" t="str">
        <f t="shared" si="2"/>
        <v>Breast21</v>
      </c>
      <c r="B84" s="58" t="s">
        <v>252</v>
      </c>
      <c r="C84" s="58" t="s">
        <v>3</v>
      </c>
      <c r="D84" s="58">
        <v>21</v>
      </c>
      <c r="E84" s="58" t="s">
        <v>197</v>
      </c>
      <c r="F84" s="58" t="s">
        <v>221</v>
      </c>
      <c r="G84" s="58">
        <v>8742</v>
      </c>
      <c r="H84" s="58">
        <v>78.357349999999997</v>
      </c>
      <c r="I84" s="58">
        <v>80.291340000000005</v>
      </c>
      <c r="J84" s="58">
        <v>81.932050000000004</v>
      </c>
      <c r="K84" s="58">
        <v>79.811570000000003</v>
      </c>
      <c r="L84" s="58">
        <v>82.398250000000004</v>
      </c>
      <c r="M84" s="58">
        <v>81.120769999999993</v>
      </c>
      <c r="N84" s="58" t="s">
        <v>244</v>
      </c>
      <c r="O84" s="58" t="s">
        <v>244</v>
      </c>
      <c r="R84" s="58" t="s">
        <v>252</v>
      </c>
      <c r="S84" s="58" t="s">
        <v>3</v>
      </c>
      <c r="T84" s="58">
        <v>21</v>
      </c>
      <c r="U84" s="58" t="s">
        <v>197</v>
      </c>
      <c r="V84" s="58" t="s">
        <v>221</v>
      </c>
      <c r="W84" s="58">
        <v>8742</v>
      </c>
      <c r="X84" s="58">
        <v>78.357349999999997</v>
      </c>
      <c r="Y84" s="58">
        <v>80.291340000000005</v>
      </c>
      <c r="Z84" s="58">
        <v>81.932050000000004</v>
      </c>
      <c r="AA84" s="58">
        <v>79.811570000000003</v>
      </c>
      <c r="AB84" s="58">
        <v>82.398250000000004</v>
      </c>
      <c r="AC84" s="58">
        <v>81.120769999999993</v>
      </c>
      <c r="AD84" s="58" t="s">
        <v>244</v>
      </c>
      <c r="AE84" s="58" t="s">
        <v>244</v>
      </c>
    </row>
    <row r="85" spans="1:31" x14ac:dyDescent="0.25">
      <c r="A85" s="58" t="str">
        <f t="shared" si="2"/>
        <v>Breast22</v>
      </c>
      <c r="B85" s="58" t="s">
        <v>252</v>
      </c>
      <c r="C85" s="58" t="s">
        <v>3</v>
      </c>
      <c r="D85" s="58">
        <v>22</v>
      </c>
      <c r="G85" s="58">
        <v>9992</v>
      </c>
      <c r="I85" s="58">
        <v>80.345489999999998</v>
      </c>
      <c r="J85" s="58">
        <v>81.880160000000004</v>
      </c>
      <c r="K85" s="58">
        <v>79.897099999999995</v>
      </c>
      <c r="L85" s="58">
        <v>82.316599999999994</v>
      </c>
      <c r="R85" s="58" t="s">
        <v>252</v>
      </c>
      <c r="S85" s="58" t="s">
        <v>3</v>
      </c>
      <c r="T85" s="58">
        <v>22</v>
      </c>
      <c r="W85" s="58">
        <v>9992</v>
      </c>
      <c r="Y85" s="58">
        <v>80.345489999999998</v>
      </c>
      <c r="Z85" s="58">
        <v>81.880160000000004</v>
      </c>
      <c r="AA85" s="58">
        <v>79.897099999999995</v>
      </c>
      <c r="AB85" s="58">
        <v>82.316599999999994</v>
      </c>
    </row>
    <row r="86" spans="1:31" x14ac:dyDescent="0.25">
      <c r="A86" s="58" t="str">
        <f t="shared" si="2"/>
        <v>Breast23</v>
      </c>
      <c r="B86" s="58" t="s">
        <v>252</v>
      </c>
      <c r="C86" s="58" t="s">
        <v>3</v>
      </c>
      <c r="D86" s="58">
        <v>23</v>
      </c>
      <c r="E86" s="58" t="s">
        <v>193</v>
      </c>
      <c r="F86" s="58" t="s">
        <v>173</v>
      </c>
      <c r="G86" s="58">
        <v>10475</v>
      </c>
      <c r="H86" s="58">
        <v>82.042959999999994</v>
      </c>
      <c r="I86" s="58">
        <v>80.363749999999996</v>
      </c>
      <c r="J86" s="58">
        <v>81.862589999999997</v>
      </c>
      <c r="K86" s="58">
        <v>79.925970000000007</v>
      </c>
      <c r="L86" s="58">
        <v>82.289060000000006</v>
      </c>
      <c r="M86" s="58">
        <v>81.120769999999993</v>
      </c>
      <c r="N86" s="58" t="s">
        <v>253</v>
      </c>
      <c r="O86" s="58" t="s">
        <v>243</v>
      </c>
      <c r="R86" s="58" t="s">
        <v>252</v>
      </c>
      <c r="S86" s="58" t="s">
        <v>3</v>
      </c>
      <c r="T86" s="58">
        <v>23</v>
      </c>
      <c r="U86" s="58" t="s">
        <v>193</v>
      </c>
      <c r="V86" s="58" t="s">
        <v>173</v>
      </c>
      <c r="W86" s="58">
        <v>10475</v>
      </c>
      <c r="X86" s="58">
        <v>82.042959999999994</v>
      </c>
      <c r="Y86" s="58">
        <v>80.363749999999996</v>
      </c>
      <c r="Z86" s="58">
        <v>81.862589999999997</v>
      </c>
      <c r="AA86" s="58">
        <v>79.925970000000007</v>
      </c>
      <c r="AB86" s="58">
        <v>82.289060000000006</v>
      </c>
      <c r="AC86" s="58">
        <v>81.120769999999993</v>
      </c>
      <c r="AD86" s="58" t="s">
        <v>253</v>
      </c>
      <c r="AE86" s="58" t="s">
        <v>243</v>
      </c>
    </row>
    <row r="87" spans="1:31" x14ac:dyDescent="0.25">
      <c r="A87" s="58" t="str">
        <f t="shared" si="2"/>
        <v>Breast24</v>
      </c>
      <c r="B87" s="58" t="s">
        <v>252</v>
      </c>
      <c r="C87" s="58" t="s">
        <v>3</v>
      </c>
      <c r="D87" s="58">
        <v>24</v>
      </c>
      <c r="G87" s="58">
        <v>11342</v>
      </c>
      <c r="I87" s="58">
        <v>80.393529999999998</v>
      </c>
      <c r="J87" s="58">
        <v>81.83399</v>
      </c>
      <c r="K87" s="58">
        <v>79.973010000000002</v>
      </c>
      <c r="L87" s="58">
        <v>82.244</v>
      </c>
      <c r="R87" s="58" t="s">
        <v>252</v>
      </c>
      <c r="S87" s="58" t="s">
        <v>3</v>
      </c>
      <c r="T87" s="58">
        <v>24</v>
      </c>
      <c r="W87" s="58">
        <v>11342</v>
      </c>
      <c r="Y87" s="58">
        <v>80.393529999999998</v>
      </c>
      <c r="Z87" s="58">
        <v>81.83399</v>
      </c>
      <c r="AA87" s="58">
        <v>79.973010000000002</v>
      </c>
      <c r="AB87" s="58">
        <v>82.244</v>
      </c>
    </row>
    <row r="88" spans="1:31" x14ac:dyDescent="0.25">
      <c r="A88" s="58" t="str">
        <f t="shared" si="2"/>
        <v>Breast25</v>
      </c>
      <c r="B88" s="58" t="s">
        <v>252</v>
      </c>
      <c r="C88" s="58" t="s">
        <v>3</v>
      </c>
      <c r="D88" s="58">
        <v>25</v>
      </c>
      <c r="G88" s="58">
        <v>12692</v>
      </c>
      <c r="I88" s="58">
        <v>80.43365</v>
      </c>
      <c r="J88" s="58">
        <v>81.795349999999999</v>
      </c>
      <c r="K88" s="58">
        <v>80.036420000000007</v>
      </c>
      <c r="L88" s="58">
        <v>82.183250000000001</v>
      </c>
      <c r="R88" s="58" t="s">
        <v>252</v>
      </c>
      <c r="S88" s="58" t="s">
        <v>3</v>
      </c>
      <c r="T88" s="58">
        <v>25</v>
      </c>
      <c r="W88" s="58">
        <v>12692</v>
      </c>
      <c r="Y88" s="58">
        <v>80.43365</v>
      </c>
      <c r="Z88" s="58">
        <v>81.795349999999999</v>
      </c>
      <c r="AA88" s="58">
        <v>80.036420000000007</v>
      </c>
      <c r="AB88" s="58">
        <v>82.183250000000001</v>
      </c>
    </row>
    <row r="89" spans="1:31" x14ac:dyDescent="0.25">
      <c r="A89" s="58" t="str">
        <f t="shared" si="2"/>
        <v>Breast26</v>
      </c>
      <c r="B89" s="58" t="s">
        <v>252</v>
      </c>
      <c r="C89" s="58" t="s">
        <v>3</v>
      </c>
      <c r="D89" s="58">
        <v>26</v>
      </c>
      <c r="G89" s="58">
        <v>14042</v>
      </c>
      <c r="I89" s="58">
        <v>80.46781</v>
      </c>
      <c r="J89" s="58">
        <v>81.762370000000004</v>
      </c>
      <c r="K89" s="58">
        <v>80.090360000000004</v>
      </c>
      <c r="L89" s="58">
        <v>82.131370000000004</v>
      </c>
      <c r="R89" s="58" t="s">
        <v>252</v>
      </c>
      <c r="S89" s="58" t="s">
        <v>3</v>
      </c>
      <c r="T89" s="58">
        <v>26</v>
      </c>
      <c r="W89" s="58">
        <v>14042</v>
      </c>
      <c r="Y89" s="58">
        <v>80.46781</v>
      </c>
      <c r="Z89" s="58">
        <v>81.762370000000004</v>
      </c>
      <c r="AA89" s="58">
        <v>80.090360000000004</v>
      </c>
      <c r="AB89" s="58">
        <v>82.131370000000004</v>
      </c>
    </row>
    <row r="90" spans="1:31" x14ac:dyDescent="0.25">
      <c r="A90" s="58" t="str">
        <f t="shared" si="2"/>
        <v>Breast27</v>
      </c>
      <c r="B90" s="58" t="s">
        <v>252</v>
      </c>
      <c r="C90" s="58" t="s">
        <v>3</v>
      </c>
      <c r="D90" s="58">
        <v>27</v>
      </c>
      <c r="E90" s="58" t="s">
        <v>192</v>
      </c>
      <c r="F90" s="58" t="s">
        <v>185</v>
      </c>
      <c r="G90" s="58">
        <v>14430</v>
      </c>
      <c r="H90" s="58">
        <v>82.460149999999999</v>
      </c>
      <c r="I90" s="58">
        <v>80.476730000000003</v>
      </c>
      <c r="J90" s="58">
        <v>81.75376</v>
      </c>
      <c r="K90" s="58">
        <v>80.104470000000006</v>
      </c>
      <c r="L90" s="58">
        <v>82.117859999999993</v>
      </c>
      <c r="M90" s="58">
        <v>81.120769999999993</v>
      </c>
      <c r="N90" s="58" t="s">
        <v>253</v>
      </c>
      <c r="O90" s="58" t="s">
        <v>253</v>
      </c>
      <c r="R90" s="58" t="s">
        <v>252</v>
      </c>
      <c r="S90" s="58" t="s">
        <v>3</v>
      </c>
      <c r="T90" s="58">
        <v>27</v>
      </c>
      <c r="U90" s="58" t="s">
        <v>192</v>
      </c>
      <c r="V90" s="58" t="s">
        <v>185</v>
      </c>
      <c r="W90" s="58">
        <v>14430</v>
      </c>
      <c r="X90" s="58">
        <v>82.460149999999999</v>
      </c>
      <c r="Y90" s="58">
        <v>80.476730000000003</v>
      </c>
      <c r="Z90" s="58">
        <v>81.75376</v>
      </c>
      <c r="AA90" s="58">
        <v>80.104470000000006</v>
      </c>
      <c r="AB90" s="58">
        <v>82.117859999999993</v>
      </c>
      <c r="AC90" s="58">
        <v>81.120769999999993</v>
      </c>
      <c r="AD90" s="58" t="s">
        <v>253</v>
      </c>
      <c r="AE90" s="58" t="s">
        <v>253</v>
      </c>
    </row>
    <row r="91" spans="1:31" x14ac:dyDescent="0.25">
      <c r="A91" s="58" t="str">
        <f t="shared" si="2"/>
        <v>Breast28</v>
      </c>
      <c r="B91" s="58" t="s">
        <v>252</v>
      </c>
      <c r="C91" s="58" t="s">
        <v>3</v>
      </c>
      <c r="D91" s="58">
        <v>28</v>
      </c>
      <c r="G91" s="58">
        <v>15392</v>
      </c>
      <c r="I91" s="58">
        <v>80.497349999999997</v>
      </c>
      <c r="J91" s="58">
        <v>81.733860000000007</v>
      </c>
      <c r="K91" s="58">
        <v>80.137010000000004</v>
      </c>
      <c r="L91" s="58">
        <v>82.086489999999998</v>
      </c>
      <c r="R91" s="58" t="s">
        <v>252</v>
      </c>
      <c r="S91" s="58" t="s">
        <v>3</v>
      </c>
      <c r="T91" s="58">
        <v>28</v>
      </c>
      <c r="W91" s="58">
        <v>15392</v>
      </c>
      <c r="Y91" s="58">
        <v>80.497349999999997</v>
      </c>
      <c r="Z91" s="58">
        <v>81.733860000000007</v>
      </c>
      <c r="AA91" s="58">
        <v>80.137010000000004</v>
      </c>
      <c r="AB91" s="58">
        <v>82.086489999999998</v>
      </c>
    </row>
    <row r="92" spans="1:31" x14ac:dyDescent="0.25">
      <c r="A92" s="58" t="str">
        <f t="shared" si="2"/>
        <v>Breast29</v>
      </c>
      <c r="B92" s="58" t="s">
        <v>252</v>
      </c>
      <c r="C92" s="58" t="s">
        <v>3</v>
      </c>
      <c r="D92" s="58">
        <v>29</v>
      </c>
      <c r="G92" s="58">
        <v>16742</v>
      </c>
      <c r="I92" s="58">
        <v>80.523219999999995</v>
      </c>
      <c r="J92" s="58">
        <v>81.708820000000003</v>
      </c>
      <c r="K92" s="58">
        <v>80.177850000000007</v>
      </c>
      <c r="L92" s="58">
        <v>82.0471</v>
      </c>
      <c r="R92" s="58" t="s">
        <v>252</v>
      </c>
      <c r="S92" s="58" t="s">
        <v>3</v>
      </c>
      <c r="T92" s="58">
        <v>29</v>
      </c>
      <c r="W92" s="58">
        <v>16742</v>
      </c>
      <c r="Y92" s="58">
        <v>80.523219999999995</v>
      </c>
      <c r="Z92" s="58">
        <v>81.708820000000003</v>
      </c>
      <c r="AA92" s="58">
        <v>80.177850000000007</v>
      </c>
      <c r="AB92" s="58">
        <v>82.0471</v>
      </c>
    </row>
    <row r="93" spans="1:31" x14ac:dyDescent="0.25">
      <c r="A93" s="58" t="str">
        <f t="shared" si="2"/>
        <v>Breast30</v>
      </c>
      <c r="B93" s="58" t="s">
        <v>252</v>
      </c>
      <c r="C93" s="58" t="s">
        <v>3</v>
      </c>
      <c r="D93" s="58">
        <v>30</v>
      </c>
      <c r="E93" s="58" t="s">
        <v>194</v>
      </c>
      <c r="F93" s="58" t="s">
        <v>174</v>
      </c>
      <c r="G93" s="58">
        <v>16881</v>
      </c>
      <c r="H93" s="58">
        <v>81.642080000000007</v>
      </c>
      <c r="I93" s="58">
        <v>80.525689999999997</v>
      </c>
      <c r="J93" s="58">
        <v>81.706400000000002</v>
      </c>
      <c r="K93" s="58">
        <v>80.18177</v>
      </c>
      <c r="L93" s="58">
        <v>82.043300000000002</v>
      </c>
      <c r="M93" s="58">
        <v>81.120769999999993</v>
      </c>
      <c r="N93" s="58" t="s">
        <v>243</v>
      </c>
      <c r="O93" s="58" t="s">
        <v>243</v>
      </c>
      <c r="R93" s="58" t="s">
        <v>252</v>
      </c>
      <c r="S93" s="58" t="s">
        <v>3</v>
      </c>
      <c r="T93" s="58">
        <v>30</v>
      </c>
      <c r="U93" s="58" t="s">
        <v>194</v>
      </c>
      <c r="V93" s="58" t="s">
        <v>174</v>
      </c>
      <c r="W93" s="58">
        <v>16881</v>
      </c>
      <c r="X93" s="58">
        <v>81.642080000000007</v>
      </c>
      <c r="Y93" s="58">
        <v>80.525689999999997</v>
      </c>
      <c r="Z93" s="58">
        <v>81.706400000000002</v>
      </c>
      <c r="AA93" s="58">
        <v>80.18177</v>
      </c>
      <c r="AB93" s="58">
        <v>82.043300000000002</v>
      </c>
      <c r="AC93" s="58">
        <v>81.120769999999993</v>
      </c>
      <c r="AD93" s="58" t="s">
        <v>243</v>
      </c>
      <c r="AE93" s="58" t="s">
        <v>243</v>
      </c>
    </row>
    <row r="94" spans="1:31" x14ac:dyDescent="0.25">
      <c r="A94" s="58" t="str">
        <f t="shared" si="2"/>
        <v>Breast31</v>
      </c>
      <c r="B94" s="58" t="s">
        <v>252</v>
      </c>
      <c r="C94" s="58" t="s">
        <v>3</v>
      </c>
      <c r="D94" s="58">
        <v>31</v>
      </c>
      <c r="G94" s="58">
        <v>18092</v>
      </c>
      <c r="I94" s="58">
        <v>80.546109999999999</v>
      </c>
      <c r="J94" s="58">
        <v>81.686620000000005</v>
      </c>
      <c r="K94" s="58">
        <v>80.214020000000005</v>
      </c>
      <c r="L94" s="58">
        <v>82.012169999999998</v>
      </c>
      <c r="R94" s="58" t="s">
        <v>252</v>
      </c>
      <c r="S94" s="58" t="s">
        <v>3</v>
      </c>
      <c r="T94" s="58">
        <v>31</v>
      </c>
      <c r="W94" s="58">
        <v>18092</v>
      </c>
      <c r="Y94" s="58">
        <v>80.546109999999999</v>
      </c>
      <c r="Z94" s="58">
        <v>81.686620000000005</v>
      </c>
      <c r="AA94" s="58">
        <v>80.214020000000005</v>
      </c>
      <c r="AB94" s="58">
        <v>82.012169999999998</v>
      </c>
    </row>
    <row r="95" spans="1:31" x14ac:dyDescent="0.25">
      <c r="A95" s="58" t="str">
        <f t="shared" si="2"/>
        <v>Cervical1</v>
      </c>
      <c r="B95" s="58" t="s">
        <v>252</v>
      </c>
      <c r="C95" s="58" t="s">
        <v>14</v>
      </c>
      <c r="D95" s="58">
        <v>1</v>
      </c>
      <c r="G95" s="58">
        <v>205</v>
      </c>
      <c r="I95" s="58">
        <v>46.19444</v>
      </c>
      <c r="J95" s="58">
        <v>59.865389999999998</v>
      </c>
      <c r="K95" s="58">
        <v>42.244120000000002</v>
      </c>
      <c r="L95" s="58">
        <v>63.753309999999999</v>
      </c>
      <c r="R95" s="58" t="s">
        <v>252</v>
      </c>
      <c r="S95" s="58" t="s">
        <v>14</v>
      </c>
      <c r="T95" s="58">
        <v>1</v>
      </c>
      <c r="W95" s="58">
        <v>205</v>
      </c>
      <c r="Y95" s="58">
        <v>46.19444</v>
      </c>
      <c r="Z95" s="58">
        <v>59.865389999999998</v>
      </c>
      <c r="AA95" s="58">
        <v>42.244120000000002</v>
      </c>
      <c r="AB95" s="58">
        <v>63.753309999999999</v>
      </c>
    </row>
    <row r="96" spans="1:31" x14ac:dyDescent="0.25">
      <c r="A96" s="58" t="str">
        <f t="shared" si="2"/>
        <v>Cervical2</v>
      </c>
      <c r="B96" s="58" t="s">
        <v>252</v>
      </c>
      <c r="C96" s="58" t="s">
        <v>14</v>
      </c>
      <c r="D96" s="58">
        <v>2</v>
      </c>
      <c r="E96" s="58" t="s">
        <v>195</v>
      </c>
      <c r="F96" s="58" t="s">
        <v>181</v>
      </c>
      <c r="G96" s="58">
        <v>212</v>
      </c>
      <c r="H96" s="58">
        <v>41.509430000000002</v>
      </c>
      <c r="I96" s="58">
        <v>46.319519999999997</v>
      </c>
      <c r="J96" s="58">
        <v>59.760750000000002</v>
      </c>
      <c r="K96" s="58">
        <v>42.455089999999998</v>
      </c>
      <c r="L96" s="58">
        <v>63.579859999999996</v>
      </c>
      <c r="M96" s="58">
        <v>53.288969999999999</v>
      </c>
      <c r="N96" s="58" t="s">
        <v>244</v>
      </c>
      <c r="O96" s="58" t="s">
        <v>244</v>
      </c>
      <c r="R96" s="58" t="s">
        <v>252</v>
      </c>
      <c r="S96" s="58" t="s">
        <v>14</v>
      </c>
      <c r="T96" s="58">
        <v>2</v>
      </c>
      <c r="U96" s="58" t="s">
        <v>195</v>
      </c>
      <c r="V96" s="58" t="s">
        <v>181</v>
      </c>
      <c r="W96" s="58">
        <v>212</v>
      </c>
      <c r="X96" s="58">
        <v>41.509430000000002</v>
      </c>
      <c r="Y96" s="58">
        <v>46.319519999999997</v>
      </c>
      <c r="Z96" s="58">
        <v>59.760750000000002</v>
      </c>
      <c r="AA96" s="58">
        <v>42.455089999999998</v>
      </c>
      <c r="AB96" s="58">
        <v>63.579859999999996</v>
      </c>
      <c r="AC96" s="58">
        <v>53.288969999999999</v>
      </c>
      <c r="AD96" s="58" t="s">
        <v>244</v>
      </c>
      <c r="AE96" s="58" t="s">
        <v>244</v>
      </c>
    </row>
    <row r="97" spans="1:31" x14ac:dyDescent="0.25">
      <c r="A97" s="58" t="str">
        <f t="shared" si="2"/>
        <v>Cervical3</v>
      </c>
      <c r="B97" s="58" t="s">
        <v>252</v>
      </c>
      <c r="C97" s="58" t="s">
        <v>14</v>
      </c>
      <c r="D97" s="58">
        <v>3</v>
      </c>
      <c r="E97" s="58" t="s">
        <v>189</v>
      </c>
      <c r="F97" s="58" t="s">
        <v>214</v>
      </c>
      <c r="G97" s="58">
        <v>217</v>
      </c>
      <c r="H97" s="58">
        <v>54.377879999999998</v>
      </c>
      <c r="I97" s="58">
        <v>46.40052</v>
      </c>
      <c r="J97" s="58">
        <v>59.690440000000002</v>
      </c>
      <c r="K97" s="58">
        <v>42.560650000000003</v>
      </c>
      <c r="L97" s="58">
        <v>63.467379999999999</v>
      </c>
      <c r="M97" s="58">
        <v>53.288969999999999</v>
      </c>
      <c r="N97" s="58" t="s">
        <v>243</v>
      </c>
      <c r="O97" s="58" t="s">
        <v>243</v>
      </c>
      <c r="R97" s="58" t="s">
        <v>252</v>
      </c>
      <c r="S97" s="58" t="s">
        <v>14</v>
      </c>
      <c r="T97" s="58">
        <v>3</v>
      </c>
      <c r="U97" s="58" t="s">
        <v>189</v>
      </c>
      <c r="V97" s="58" t="s">
        <v>214</v>
      </c>
      <c r="W97" s="58">
        <v>217</v>
      </c>
      <c r="X97" s="58">
        <v>54.377879999999998</v>
      </c>
      <c r="Y97" s="58">
        <v>46.40052</v>
      </c>
      <c r="Z97" s="58">
        <v>59.690440000000002</v>
      </c>
      <c r="AA97" s="58">
        <v>42.560650000000003</v>
      </c>
      <c r="AB97" s="58">
        <v>63.467379999999999</v>
      </c>
      <c r="AC97" s="58">
        <v>53.288969999999999</v>
      </c>
      <c r="AD97" s="58" t="s">
        <v>243</v>
      </c>
      <c r="AE97" s="58" t="s">
        <v>243</v>
      </c>
    </row>
    <row r="98" spans="1:31" x14ac:dyDescent="0.25">
      <c r="A98" s="58" t="str">
        <f t="shared" si="2"/>
        <v>Cervical4</v>
      </c>
      <c r="B98" s="58" t="s">
        <v>252</v>
      </c>
      <c r="C98" s="58" t="s">
        <v>14</v>
      </c>
      <c r="D98" s="58">
        <v>4</v>
      </c>
      <c r="E98" s="58" t="s">
        <v>196</v>
      </c>
      <c r="F98" s="58" t="s">
        <v>215</v>
      </c>
      <c r="G98" s="58">
        <v>260</v>
      </c>
      <c r="H98" s="58">
        <v>52.692309999999999</v>
      </c>
      <c r="I98" s="58">
        <v>47.016910000000003</v>
      </c>
      <c r="J98" s="58">
        <v>59.151490000000003</v>
      </c>
      <c r="K98" s="58">
        <v>43.515540000000001</v>
      </c>
      <c r="L98" s="58">
        <v>62.609189999999998</v>
      </c>
      <c r="M98" s="58">
        <v>53.288969999999999</v>
      </c>
      <c r="N98" s="58" t="s">
        <v>243</v>
      </c>
      <c r="O98" s="58" t="s">
        <v>243</v>
      </c>
      <c r="R98" s="58" t="s">
        <v>252</v>
      </c>
      <c r="S98" s="58" t="s">
        <v>14</v>
      </c>
      <c r="T98" s="58">
        <v>4</v>
      </c>
      <c r="U98" s="58" t="s">
        <v>196</v>
      </c>
      <c r="V98" s="58" t="s">
        <v>215</v>
      </c>
      <c r="W98" s="58">
        <v>260</v>
      </c>
      <c r="X98" s="58">
        <v>52.692309999999999</v>
      </c>
      <c r="Y98" s="58">
        <v>47.016910000000003</v>
      </c>
      <c r="Z98" s="58">
        <v>59.151490000000003</v>
      </c>
      <c r="AA98" s="58">
        <v>43.515540000000001</v>
      </c>
      <c r="AB98" s="58">
        <v>62.609189999999998</v>
      </c>
      <c r="AC98" s="58">
        <v>53.288969999999999</v>
      </c>
      <c r="AD98" s="58" t="s">
        <v>243</v>
      </c>
      <c r="AE98" s="58" t="s">
        <v>243</v>
      </c>
    </row>
    <row r="99" spans="1:31" x14ac:dyDescent="0.25">
      <c r="A99" s="58" t="str">
        <f t="shared" si="2"/>
        <v>Cervical5</v>
      </c>
      <c r="B99" s="58" t="s">
        <v>252</v>
      </c>
      <c r="C99" s="58" t="s">
        <v>14</v>
      </c>
      <c r="D99" s="58">
        <v>5</v>
      </c>
      <c r="E99" s="58" t="s">
        <v>191</v>
      </c>
      <c r="F99" s="58" t="s">
        <v>245</v>
      </c>
      <c r="G99" s="58">
        <v>273</v>
      </c>
      <c r="H99" s="58">
        <v>52.380949999999999</v>
      </c>
      <c r="I99" s="58">
        <v>47.174210000000002</v>
      </c>
      <c r="J99" s="58">
        <v>59.011279999999999</v>
      </c>
      <c r="K99" s="58">
        <v>43.74765</v>
      </c>
      <c r="L99" s="58">
        <v>62.392809999999997</v>
      </c>
      <c r="M99" s="58">
        <v>53.288969999999999</v>
      </c>
      <c r="N99" s="58" t="s">
        <v>243</v>
      </c>
      <c r="O99" s="58" t="s">
        <v>243</v>
      </c>
      <c r="R99" s="58" t="s">
        <v>252</v>
      </c>
      <c r="S99" s="58" t="s">
        <v>14</v>
      </c>
      <c r="T99" s="58">
        <v>5</v>
      </c>
      <c r="U99" s="58" t="s">
        <v>191</v>
      </c>
      <c r="V99" s="58" t="s">
        <v>245</v>
      </c>
      <c r="W99" s="58">
        <v>273</v>
      </c>
      <c r="X99" s="58">
        <v>52.380949999999999</v>
      </c>
      <c r="Y99" s="58">
        <v>47.174210000000002</v>
      </c>
      <c r="Z99" s="58">
        <v>59.011279999999999</v>
      </c>
      <c r="AA99" s="58">
        <v>43.74765</v>
      </c>
      <c r="AB99" s="58">
        <v>62.392809999999997</v>
      </c>
      <c r="AC99" s="58">
        <v>53.288969999999999</v>
      </c>
      <c r="AD99" s="58" t="s">
        <v>243</v>
      </c>
      <c r="AE99" s="58" t="s">
        <v>243</v>
      </c>
    </row>
    <row r="100" spans="1:31" x14ac:dyDescent="0.25">
      <c r="A100" s="58" t="str">
        <f t="shared" si="2"/>
        <v>Cervical6</v>
      </c>
      <c r="B100" s="58" t="s">
        <v>252</v>
      </c>
      <c r="C100" s="58" t="s">
        <v>14</v>
      </c>
      <c r="D100" s="58">
        <v>6</v>
      </c>
      <c r="G100" s="58">
        <v>275</v>
      </c>
      <c r="I100" s="58">
        <v>47.197380000000003</v>
      </c>
      <c r="J100" s="58">
        <v>58.994970000000002</v>
      </c>
      <c r="K100" s="58">
        <v>43.783349999999999</v>
      </c>
      <c r="L100" s="58">
        <v>62.36298</v>
      </c>
      <c r="R100" s="58" t="s">
        <v>252</v>
      </c>
      <c r="S100" s="58" t="s">
        <v>14</v>
      </c>
      <c r="T100" s="58">
        <v>6</v>
      </c>
      <c r="W100" s="58">
        <v>275</v>
      </c>
      <c r="Y100" s="58">
        <v>47.197380000000003</v>
      </c>
      <c r="Z100" s="58">
        <v>58.994970000000002</v>
      </c>
      <c r="AA100" s="58">
        <v>43.783349999999999</v>
      </c>
      <c r="AB100" s="58">
        <v>62.36298</v>
      </c>
    </row>
    <row r="101" spans="1:31" x14ac:dyDescent="0.25">
      <c r="A101" s="58" t="str">
        <f t="shared" si="2"/>
        <v>Cervical7</v>
      </c>
      <c r="B101" s="58" t="s">
        <v>252</v>
      </c>
      <c r="C101" s="58" t="s">
        <v>14</v>
      </c>
      <c r="D101" s="58">
        <v>7</v>
      </c>
      <c r="E101" s="58" t="s">
        <v>198</v>
      </c>
      <c r="F101" s="58" t="s">
        <v>183</v>
      </c>
      <c r="G101" s="58">
        <v>276</v>
      </c>
      <c r="H101" s="58">
        <v>60.144930000000002</v>
      </c>
      <c r="I101" s="58">
        <v>47.20655</v>
      </c>
      <c r="J101" s="58">
        <v>58.984630000000003</v>
      </c>
      <c r="K101" s="58">
        <v>43.813180000000003</v>
      </c>
      <c r="L101" s="58">
        <v>62.332079999999998</v>
      </c>
      <c r="M101" s="58">
        <v>53.288969999999999</v>
      </c>
      <c r="N101" s="58" t="s">
        <v>253</v>
      </c>
      <c r="O101" s="58" t="s">
        <v>243</v>
      </c>
      <c r="R101" s="58" t="s">
        <v>252</v>
      </c>
      <c r="S101" s="58" t="s">
        <v>14</v>
      </c>
      <c r="T101" s="58">
        <v>7</v>
      </c>
      <c r="U101" s="58" t="s">
        <v>198</v>
      </c>
      <c r="V101" s="58" t="s">
        <v>183</v>
      </c>
      <c r="W101" s="58">
        <v>276</v>
      </c>
      <c r="X101" s="58">
        <v>60.144930000000002</v>
      </c>
      <c r="Y101" s="58">
        <v>47.20655</v>
      </c>
      <c r="Z101" s="58">
        <v>58.984630000000003</v>
      </c>
      <c r="AA101" s="58">
        <v>43.813180000000003</v>
      </c>
      <c r="AB101" s="58">
        <v>62.332079999999998</v>
      </c>
      <c r="AC101" s="58">
        <v>53.288969999999999</v>
      </c>
      <c r="AD101" s="58" t="s">
        <v>253</v>
      </c>
      <c r="AE101" s="58" t="s">
        <v>243</v>
      </c>
    </row>
    <row r="102" spans="1:31" x14ac:dyDescent="0.25">
      <c r="A102" s="58" t="str">
        <f t="shared" si="2"/>
        <v>Cervical8</v>
      </c>
      <c r="B102" s="58" t="s">
        <v>252</v>
      </c>
      <c r="C102" s="58" t="s">
        <v>14</v>
      </c>
      <c r="D102" s="58">
        <v>8</v>
      </c>
      <c r="E102" s="58" t="s">
        <v>199</v>
      </c>
      <c r="F102" s="58" t="s">
        <v>179</v>
      </c>
      <c r="G102" s="58">
        <v>278</v>
      </c>
      <c r="H102" s="58">
        <v>51.438850000000002</v>
      </c>
      <c r="I102" s="58">
        <v>47.229080000000003</v>
      </c>
      <c r="J102" s="58">
        <v>58.961239999999997</v>
      </c>
      <c r="K102" s="58">
        <v>43.846359999999997</v>
      </c>
      <c r="L102" s="58">
        <v>62.309150000000002</v>
      </c>
      <c r="M102" s="58">
        <v>53.288969999999999</v>
      </c>
      <c r="N102" s="58" t="s">
        <v>243</v>
      </c>
      <c r="O102" s="58" t="s">
        <v>243</v>
      </c>
      <c r="R102" s="58" t="s">
        <v>252</v>
      </c>
      <c r="S102" s="58" t="s">
        <v>14</v>
      </c>
      <c r="T102" s="58">
        <v>8</v>
      </c>
      <c r="U102" s="58" t="s">
        <v>199</v>
      </c>
      <c r="V102" s="58" t="s">
        <v>179</v>
      </c>
      <c r="W102" s="58">
        <v>278</v>
      </c>
      <c r="X102" s="58">
        <v>51.438850000000002</v>
      </c>
      <c r="Y102" s="58">
        <v>47.229080000000003</v>
      </c>
      <c r="Z102" s="58">
        <v>58.961239999999997</v>
      </c>
      <c r="AA102" s="58">
        <v>43.846359999999997</v>
      </c>
      <c r="AB102" s="58">
        <v>62.309150000000002</v>
      </c>
      <c r="AC102" s="58">
        <v>53.288969999999999</v>
      </c>
      <c r="AD102" s="58" t="s">
        <v>243</v>
      </c>
      <c r="AE102" s="58" t="s">
        <v>243</v>
      </c>
    </row>
    <row r="103" spans="1:31" x14ac:dyDescent="0.25">
      <c r="A103" s="58" t="str">
        <f t="shared" si="2"/>
        <v>Cervical9</v>
      </c>
      <c r="B103" s="58" t="s">
        <v>252</v>
      </c>
      <c r="C103" s="58" t="s">
        <v>14</v>
      </c>
      <c r="D103" s="58">
        <v>9</v>
      </c>
      <c r="E103" s="58" t="s">
        <v>203</v>
      </c>
      <c r="F103" s="58" t="s">
        <v>216</v>
      </c>
      <c r="G103" s="58">
        <v>307</v>
      </c>
      <c r="H103" s="58">
        <v>54.071660000000001</v>
      </c>
      <c r="I103" s="58">
        <v>47.53736</v>
      </c>
      <c r="J103" s="58">
        <v>58.698300000000003</v>
      </c>
      <c r="K103" s="58">
        <v>44.314010000000003</v>
      </c>
      <c r="L103" s="58">
        <v>61.876609999999999</v>
      </c>
      <c r="M103" s="58">
        <v>53.288969999999999</v>
      </c>
      <c r="N103" s="58" t="s">
        <v>243</v>
      </c>
      <c r="O103" s="58" t="s">
        <v>243</v>
      </c>
      <c r="R103" s="58" t="s">
        <v>252</v>
      </c>
      <c r="S103" s="58" t="s">
        <v>14</v>
      </c>
      <c r="T103" s="58">
        <v>9</v>
      </c>
      <c r="U103" s="58" t="s">
        <v>203</v>
      </c>
      <c r="V103" s="58" t="s">
        <v>216</v>
      </c>
      <c r="W103" s="58">
        <v>307</v>
      </c>
      <c r="X103" s="58">
        <v>54.071660000000001</v>
      </c>
      <c r="Y103" s="58">
        <v>47.53736</v>
      </c>
      <c r="Z103" s="58">
        <v>58.698300000000003</v>
      </c>
      <c r="AA103" s="58">
        <v>44.314010000000003</v>
      </c>
      <c r="AB103" s="58">
        <v>61.876609999999999</v>
      </c>
      <c r="AC103" s="58">
        <v>53.288969999999999</v>
      </c>
      <c r="AD103" s="58" t="s">
        <v>243</v>
      </c>
      <c r="AE103" s="58" t="s">
        <v>243</v>
      </c>
    </row>
    <row r="104" spans="1:31" x14ac:dyDescent="0.25">
      <c r="A104" s="58" t="str">
        <f t="shared" si="2"/>
        <v>Cervical10</v>
      </c>
      <c r="B104" s="58" t="s">
        <v>252</v>
      </c>
      <c r="C104" s="58" t="s">
        <v>14</v>
      </c>
      <c r="D104" s="58">
        <v>10</v>
      </c>
      <c r="E104" s="58" t="s">
        <v>205</v>
      </c>
      <c r="F104" s="58" t="s">
        <v>303</v>
      </c>
      <c r="G104" s="58">
        <v>335</v>
      </c>
      <c r="H104" s="58">
        <v>44.776119999999999</v>
      </c>
      <c r="I104" s="58">
        <v>47.788789999999999</v>
      </c>
      <c r="J104" s="58">
        <v>58.472659999999998</v>
      </c>
      <c r="K104" s="58">
        <v>44.696719999999999</v>
      </c>
      <c r="L104" s="58">
        <v>61.521270000000001</v>
      </c>
      <c r="M104" s="58">
        <v>53.288969999999999</v>
      </c>
      <c r="N104" s="58" t="s">
        <v>244</v>
      </c>
      <c r="O104" s="58" t="s">
        <v>243</v>
      </c>
      <c r="R104" s="58" t="s">
        <v>252</v>
      </c>
      <c r="S104" s="58" t="s">
        <v>14</v>
      </c>
      <c r="T104" s="58">
        <v>10</v>
      </c>
      <c r="U104" s="58" t="s">
        <v>205</v>
      </c>
      <c r="V104" s="58" t="s">
        <v>217</v>
      </c>
      <c r="W104" s="58">
        <v>335</v>
      </c>
      <c r="X104" s="58">
        <v>44.776119999999999</v>
      </c>
      <c r="Y104" s="58">
        <v>47.788789999999999</v>
      </c>
      <c r="Z104" s="58">
        <v>58.472659999999998</v>
      </c>
      <c r="AA104" s="58">
        <v>44.696719999999999</v>
      </c>
      <c r="AB104" s="58">
        <v>61.521270000000001</v>
      </c>
      <c r="AC104" s="58">
        <v>53.288969999999999</v>
      </c>
      <c r="AD104" s="58" t="s">
        <v>244</v>
      </c>
      <c r="AE104" s="58" t="s">
        <v>243</v>
      </c>
    </row>
    <row r="105" spans="1:31" x14ac:dyDescent="0.25">
      <c r="A105" s="58" t="str">
        <f t="shared" si="2"/>
        <v>Cervical11</v>
      </c>
      <c r="B105" s="58" t="s">
        <v>252</v>
      </c>
      <c r="C105" s="58" t="s">
        <v>14</v>
      </c>
      <c r="D105" s="58">
        <v>11</v>
      </c>
      <c r="E105" s="58" t="s">
        <v>201</v>
      </c>
      <c r="F105" s="58" t="s">
        <v>184</v>
      </c>
      <c r="G105" s="58">
        <v>343</v>
      </c>
      <c r="H105" s="58">
        <v>51.603499999999997</v>
      </c>
      <c r="I105" s="58">
        <v>47.853990000000003</v>
      </c>
      <c r="J105" s="58">
        <v>58.417529999999999</v>
      </c>
      <c r="K105" s="58">
        <v>44.797800000000002</v>
      </c>
      <c r="L105" s="58">
        <v>61.43356</v>
      </c>
      <c r="M105" s="58">
        <v>53.288969999999999</v>
      </c>
      <c r="N105" s="58" t="s">
        <v>243</v>
      </c>
      <c r="O105" s="58" t="s">
        <v>243</v>
      </c>
      <c r="R105" s="58" t="s">
        <v>252</v>
      </c>
      <c r="S105" s="58" t="s">
        <v>14</v>
      </c>
      <c r="T105" s="58">
        <v>11</v>
      </c>
      <c r="U105" s="58" t="s">
        <v>201</v>
      </c>
      <c r="V105" s="58" t="s">
        <v>184</v>
      </c>
      <c r="W105" s="58">
        <v>343</v>
      </c>
      <c r="X105" s="58">
        <v>51.603499999999997</v>
      </c>
      <c r="Y105" s="58">
        <v>47.853990000000003</v>
      </c>
      <c r="Z105" s="58">
        <v>58.417529999999999</v>
      </c>
      <c r="AA105" s="58">
        <v>44.797800000000002</v>
      </c>
      <c r="AB105" s="58">
        <v>61.43356</v>
      </c>
      <c r="AC105" s="58">
        <v>53.288969999999999</v>
      </c>
      <c r="AD105" s="58" t="s">
        <v>243</v>
      </c>
      <c r="AE105" s="58" t="s">
        <v>243</v>
      </c>
    </row>
    <row r="106" spans="1:31" x14ac:dyDescent="0.25">
      <c r="A106" s="58" t="str">
        <f t="shared" si="2"/>
        <v>Cervical12</v>
      </c>
      <c r="B106" s="58" t="s">
        <v>252</v>
      </c>
      <c r="C106" s="58" t="s">
        <v>14</v>
      </c>
      <c r="D106" s="58">
        <v>12</v>
      </c>
      <c r="G106" s="58">
        <v>345</v>
      </c>
      <c r="I106" s="58">
        <v>47.869950000000003</v>
      </c>
      <c r="J106" s="58">
        <v>58.403660000000002</v>
      </c>
      <c r="K106" s="58">
        <v>44.822620000000001</v>
      </c>
      <c r="L106" s="58">
        <v>61.406689999999998</v>
      </c>
      <c r="R106" s="58" t="s">
        <v>252</v>
      </c>
      <c r="S106" s="58" t="s">
        <v>14</v>
      </c>
      <c r="T106" s="58">
        <v>12</v>
      </c>
      <c r="W106" s="58">
        <v>345</v>
      </c>
      <c r="Y106" s="58">
        <v>47.869950000000003</v>
      </c>
      <c r="Z106" s="58">
        <v>58.403660000000002</v>
      </c>
      <c r="AA106" s="58">
        <v>44.822620000000001</v>
      </c>
      <c r="AB106" s="58">
        <v>61.406689999999998</v>
      </c>
    </row>
    <row r="107" spans="1:31" x14ac:dyDescent="0.25">
      <c r="A107" s="58" t="str">
        <f t="shared" si="2"/>
        <v>Cervical13</v>
      </c>
      <c r="B107" s="58" t="s">
        <v>252</v>
      </c>
      <c r="C107" s="58" t="s">
        <v>14</v>
      </c>
      <c r="D107" s="58">
        <v>13</v>
      </c>
      <c r="E107" s="58" t="s">
        <v>197</v>
      </c>
      <c r="F107" s="58" t="s">
        <v>221</v>
      </c>
      <c r="G107" s="58">
        <v>372</v>
      </c>
      <c r="H107" s="58">
        <v>54.032260000000001</v>
      </c>
      <c r="I107" s="58">
        <v>48.075949999999999</v>
      </c>
      <c r="J107" s="58">
        <v>58.219650000000001</v>
      </c>
      <c r="K107" s="58">
        <v>45.14931</v>
      </c>
      <c r="L107" s="58">
        <v>61.117280000000001</v>
      </c>
      <c r="M107" s="58">
        <v>53.288969999999999</v>
      </c>
      <c r="N107" s="58" t="s">
        <v>243</v>
      </c>
      <c r="O107" s="58" t="s">
        <v>243</v>
      </c>
      <c r="R107" s="58" t="s">
        <v>252</v>
      </c>
      <c r="S107" s="58" t="s">
        <v>14</v>
      </c>
      <c r="T107" s="58">
        <v>13</v>
      </c>
      <c r="U107" s="58" t="s">
        <v>197</v>
      </c>
      <c r="V107" s="58" t="s">
        <v>221</v>
      </c>
      <c r="W107" s="58">
        <v>372</v>
      </c>
      <c r="X107" s="58">
        <v>54.032260000000001</v>
      </c>
      <c r="Y107" s="58">
        <v>48.075949999999999</v>
      </c>
      <c r="Z107" s="58">
        <v>58.219650000000001</v>
      </c>
      <c r="AA107" s="58">
        <v>45.14931</v>
      </c>
      <c r="AB107" s="58">
        <v>61.117280000000001</v>
      </c>
      <c r="AC107" s="58">
        <v>53.288969999999999</v>
      </c>
      <c r="AD107" s="58" t="s">
        <v>243</v>
      </c>
      <c r="AE107" s="58" t="s">
        <v>243</v>
      </c>
    </row>
    <row r="108" spans="1:31" x14ac:dyDescent="0.25">
      <c r="A108" s="58" t="str">
        <f t="shared" si="2"/>
        <v>Cervical14</v>
      </c>
      <c r="B108" s="58" t="s">
        <v>252</v>
      </c>
      <c r="C108" s="58" t="s">
        <v>14</v>
      </c>
      <c r="D108" s="58">
        <v>14</v>
      </c>
      <c r="E108" s="58" t="s">
        <v>188</v>
      </c>
      <c r="F108" s="58" t="s">
        <v>300</v>
      </c>
      <c r="G108" s="58">
        <v>391</v>
      </c>
      <c r="H108" s="58">
        <v>47.826090000000001</v>
      </c>
      <c r="I108" s="58">
        <v>48.204540000000001</v>
      </c>
      <c r="J108" s="58">
        <v>58.098759999999999</v>
      </c>
      <c r="K108" s="58">
        <v>45.345570000000002</v>
      </c>
      <c r="L108" s="58">
        <v>60.926439999999999</v>
      </c>
      <c r="M108" s="58">
        <v>53.288969999999999</v>
      </c>
      <c r="N108" s="58" t="s">
        <v>244</v>
      </c>
      <c r="O108" s="58" t="s">
        <v>243</v>
      </c>
      <c r="R108" s="58" t="s">
        <v>252</v>
      </c>
      <c r="S108" s="58" t="s">
        <v>14</v>
      </c>
      <c r="T108" s="58">
        <v>14</v>
      </c>
      <c r="U108" s="58" t="s">
        <v>188</v>
      </c>
      <c r="V108" s="58" t="s">
        <v>186</v>
      </c>
      <c r="W108" s="58">
        <v>391</v>
      </c>
      <c r="X108" s="58">
        <v>47.826090000000001</v>
      </c>
      <c r="Y108" s="58">
        <v>48.204540000000001</v>
      </c>
      <c r="Z108" s="58">
        <v>58.098759999999999</v>
      </c>
      <c r="AA108" s="58">
        <v>45.345570000000002</v>
      </c>
      <c r="AB108" s="58">
        <v>60.926439999999999</v>
      </c>
      <c r="AC108" s="58">
        <v>53.288969999999999</v>
      </c>
      <c r="AD108" s="58" t="s">
        <v>244</v>
      </c>
      <c r="AE108" s="58" t="s">
        <v>243</v>
      </c>
    </row>
    <row r="109" spans="1:31" x14ac:dyDescent="0.25">
      <c r="A109" s="58" t="str">
        <f t="shared" si="2"/>
        <v>Cervical15</v>
      </c>
      <c r="B109" s="58" t="s">
        <v>252</v>
      </c>
      <c r="C109" s="58" t="s">
        <v>14</v>
      </c>
      <c r="D109" s="58">
        <v>15</v>
      </c>
      <c r="E109" s="58" t="s">
        <v>206</v>
      </c>
      <c r="F109" s="58" t="s">
        <v>304</v>
      </c>
      <c r="G109" s="58">
        <v>411</v>
      </c>
      <c r="H109" s="58">
        <v>44.768859999999997</v>
      </c>
      <c r="I109" s="58">
        <v>48.333840000000002</v>
      </c>
      <c r="J109" s="58">
        <v>57.985410000000002</v>
      </c>
      <c r="K109" s="58">
        <v>45.54654</v>
      </c>
      <c r="L109" s="58">
        <v>60.744799999999998</v>
      </c>
      <c r="M109" s="58">
        <v>53.288969999999999</v>
      </c>
      <c r="N109" s="58" t="s">
        <v>244</v>
      </c>
      <c r="O109" s="58" t="s">
        <v>244</v>
      </c>
      <c r="R109" s="58" t="s">
        <v>252</v>
      </c>
      <c r="S109" s="58" t="s">
        <v>14</v>
      </c>
      <c r="T109" s="58">
        <v>15</v>
      </c>
      <c r="U109" s="58" t="s">
        <v>206</v>
      </c>
      <c r="V109" s="58" t="s">
        <v>218</v>
      </c>
      <c r="W109" s="58">
        <v>411</v>
      </c>
      <c r="X109" s="58">
        <v>44.768859999999997</v>
      </c>
      <c r="Y109" s="58">
        <v>48.333840000000002</v>
      </c>
      <c r="Z109" s="58">
        <v>57.985410000000002</v>
      </c>
      <c r="AA109" s="58">
        <v>45.54654</v>
      </c>
      <c r="AB109" s="58">
        <v>60.744799999999998</v>
      </c>
      <c r="AC109" s="58">
        <v>53.288969999999999</v>
      </c>
      <c r="AD109" s="58" t="s">
        <v>244</v>
      </c>
      <c r="AE109" s="58" t="s">
        <v>244</v>
      </c>
    </row>
    <row r="110" spans="1:31" x14ac:dyDescent="0.25">
      <c r="A110" s="58" t="str">
        <f t="shared" si="2"/>
        <v>Cervical16</v>
      </c>
      <c r="B110" s="58" t="s">
        <v>252</v>
      </c>
      <c r="C110" s="58" t="s">
        <v>14</v>
      </c>
      <c r="D110" s="58">
        <v>16</v>
      </c>
      <c r="G110" s="58">
        <v>415</v>
      </c>
      <c r="I110" s="58">
        <v>48.358719999999998</v>
      </c>
      <c r="J110" s="58">
        <v>57.964129999999997</v>
      </c>
      <c r="K110" s="58">
        <v>45.585000000000001</v>
      </c>
      <c r="L110" s="58">
        <v>60.703899999999997</v>
      </c>
      <c r="R110" s="58" t="s">
        <v>252</v>
      </c>
      <c r="S110" s="58" t="s">
        <v>14</v>
      </c>
      <c r="T110" s="58">
        <v>16</v>
      </c>
      <c r="W110" s="58">
        <v>415</v>
      </c>
      <c r="Y110" s="58">
        <v>48.358719999999998</v>
      </c>
      <c r="Z110" s="58">
        <v>57.964129999999997</v>
      </c>
      <c r="AA110" s="58">
        <v>45.585000000000001</v>
      </c>
      <c r="AB110" s="58">
        <v>60.703899999999997</v>
      </c>
    </row>
    <row r="111" spans="1:31" x14ac:dyDescent="0.25">
      <c r="A111" s="58" t="str">
        <f t="shared" si="2"/>
        <v>Cervical17</v>
      </c>
      <c r="B111" s="58" t="s">
        <v>252</v>
      </c>
      <c r="C111" s="58" t="s">
        <v>14</v>
      </c>
      <c r="D111" s="58">
        <v>17</v>
      </c>
      <c r="E111" s="58" t="s">
        <v>204</v>
      </c>
      <c r="F111" s="58" t="s">
        <v>207</v>
      </c>
      <c r="G111" s="58">
        <v>423</v>
      </c>
      <c r="H111" s="58">
        <v>50.827419999999996</v>
      </c>
      <c r="I111" s="58">
        <v>48.407600000000002</v>
      </c>
      <c r="J111" s="58">
        <v>57.915619999999997</v>
      </c>
      <c r="K111" s="58">
        <v>45.660269999999997</v>
      </c>
      <c r="L111" s="58">
        <v>60.641150000000003</v>
      </c>
      <c r="M111" s="58">
        <v>53.288969999999999</v>
      </c>
      <c r="N111" s="58" t="s">
        <v>243</v>
      </c>
      <c r="O111" s="58" t="s">
        <v>243</v>
      </c>
      <c r="R111" s="58" t="s">
        <v>252</v>
      </c>
      <c r="S111" s="58" t="s">
        <v>14</v>
      </c>
      <c r="T111" s="58">
        <v>17</v>
      </c>
      <c r="U111" s="58" t="s">
        <v>204</v>
      </c>
      <c r="V111" s="58" t="s">
        <v>212</v>
      </c>
      <c r="W111" s="58">
        <v>423</v>
      </c>
      <c r="X111" s="58">
        <v>50.827419999999996</v>
      </c>
      <c r="Y111" s="58">
        <v>48.407600000000002</v>
      </c>
      <c r="Z111" s="58">
        <v>57.915619999999997</v>
      </c>
      <c r="AA111" s="58">
        <v>45.660269999999997</v>
      </c>
      <c r="AB111" s="58">
        <v>60.641150000000003</v>
      </c>
      <c r="AC111" s="58">
        <v>53.288969999999999</v>
      </c>
      <c r="AD111" s="58" t="s">
        <v>243</v>
      </c>
      <c r="AE111" s="58" t="s">
        <v>243</v>
      </c>
    </row>
    <row r="112" spans="1:31" x14ac:dyDescent="0.25">
      <c r="A112" s="58" t="str">
        <f t="shared" si="2"/>
        <v>Cervical18</v>
      </c>
      <c r="B112" s="58" t="s">
        <v>252</v>
      </c>
      <c r="C112" s="58" t="s">
        <v>14</v>
      </c>
      <c r="D112" s="58">
        <v>18</v>
      </c>
      <c r="E112" s="58" t="s">
        <v>200</v>
      </c>
      <c r="F112" s="58" t="s">
        <v>220</v>
      </c>
      <c r="G112" s="58">
        <v>424</v>
      </c>
      <c r="H112" s="58">
        <v>60.613210000000002</v>
      </c>
      <c r="I112" s="58">
        <v>48.412930000000003</v>
      </c>
      <c r="J112" s="58">
        <v>57.915520000000001</v>
      </c>
      <c r="K112" s="58">
        <v>45.665930000000003</v>
      </c>
      <c r="L112" s="58">
        <v>60.625309999999999</v>
      </c>
      <c r="M112" s="58">
        <v>53.288969999999999</v>
      </c>
      <c r="N112" s="58" t="s">
        <v>253</v>
      </c>
      <c r="O112" s="58" t="s">
        <v>243</v>
      </c>
      <c r="R112" s="58" t="s">
        <v>252</v>
      </c>
      <c r="S112" s="58" t="s">
        <v>14</v>
      </c>
      <c r="T112" s="58">
        <v>18</v>
      </c>
      <c r="U112" s="58" t="s">
        <v>200</v>
      </c>
      <c r="V112" s="58" t="s">
        <v>220</v>
      </c>
      <c r="W112" s="58">
        <v>424</v>
      </c>
      <c r="X112" s="58">
        <v>60.613210000000002</v>
      </c>
      <c r="Y112" s="58">
        <v>48.412930000000003</v>
      </c>
      <c r="Z112" s="58">
        <v>57.915520000000001</v>
      </c>
      <c r="AA112" s="58">
        <v>45.665930000000003</v>
      </c>
      <c r="AB112" s="58">
        <v>60.625309999999999</v>
      </c>
      <c r="AC112" s="58">
        <v>53.288969999999999</v>
      </c>
      <c r="AD112" s="58" t="s">
        <v>253</v>
      </c>
      <c r="AE112" s="58" t="s">
        <v>243</v>
      </c>
    </row>
    <row r="113" spans="1:31" x14ac:dyDescent="0.25">
      <c r="A113" s="58" t="str">
        <f t="shared" si="2"/>
        <v>Cervical19</v>
      </c>
      <c r="B113" s="58" t="s">
        <v>252</v>
      </c>
      <c r="C113" s="58" t="s">
        <v>14</v>
      </c>
      <c r="D113" s="58">
        <v>19</v>
      </c>
      <c r="E113" s="58" t="s">
        <v>190</v>
      </c>
      <c r="F113" s="58" t="s">
        <v>213</v>
      </c>
      <c r="G113" s="58">
        <v>443</v>
      </c>
      <c r="H113" s="58">
        <v>55.304740000000002</v>
      </c>
      <c r="I113" s="58">
        <v>48.524940000000001</v>
      </c>
      <c r="J113" s="58">
        <v>57.81465</v>
      </c>
      <c r="K113" s="58">
        <v>45.839300000000001</v>
      </c>
      <c r="L113" s="58">
        <v>60.471719999999998</v>
      </c>
      <c r="M113" s="58">
        <v>53.288969999999999</v>
      </c>
      <c r="N113" s="58" t="s">
        <v>243</v>
      </c>
      <c r="O113" s="58" t="s">
        <v>243</v>
      </c>
      <c r="R113" s="58" t="s">
        <v>252</v>
      </c>
      <c r="S113" s="58" t="s">
        <v>14</v>
      </c>
      <c r="T113" s="58">
        <v>19</v>
      </c>
      <c r="U113" s="58" t="s">
        <v>190</v>
      </c>
      <c r="V113" s="58" t="s">
        <v>213</v>
      </c>
      <c r="W113" s="58">
        <v>443</v>
      </c>
      <c r="X113" s="58">
        <v>55.304740000000002</v>
      </c>
      <c r="Y113" s="58">
        <v>48.524940000000001</v>
      </c>
      <c r="Z113" s="58">
        <v>57.81465</v>
      </c>
      <c r="AA113" s="58">
        <v>45.839300000000001</v>
      </c>
      <c r="AB113" s="58">
        <v>60.471719999999998</v>
      </c>
      <c r="AC113" s="58">
        <v>53.288969999999999</v>
      </c>
      <c r="AD113" s="58" t="s">
        <v>243</v>
      </c>
      <c r="AE113" s="58" t="s">
        <v>243</v>
      </c>
    </row>
    <row r="114" spans="1:31" x14ac:dyDescent="0.25">
      <c r="A114" s="58" t="str">
        <f t="shared" si="2"/>
        <v>Cervical20</v>
      </c>
      <c r="B114" s="58" t="s">
        <v>252</v>
      </c>
      <c r="C114" s="58" t="s">
        <v>14</v>
      </c>
      <c r="D114" s="58">
        <v>20</v>
      </c>
      <c r="G114" s="58">
        <v>485</v>
      </c>
      <c r="I114" s="58">
        <v>48.737050000000004</v>
      </c>
      <c r="J114" s="58">
        <v>57.622070000000001</v>
      </c>
      <c r="K114" s="58">
        <v>46.174689999999998</v>
      </c>
      <c r="L114" s="58">
        <v>60.162120000000002</v>
      </c>
      <c r="R114" s="58" t="s">
        <v>252</v>
      </c>
      <c r="S114" s="58" t="s">
        <v>14</v>
      </c>
      <c r="T114" s="58">
        <v>20</v>
      </c>
      <c r="W114" s="58">
        <v>485</v>
      </c>
      <c r="Y114" s="58">
        <v>48.737050000000004</v>
      </c>
      <c r="Z114" s="58">
        <v>57.622070000000001</v>
      </c>
      <c r="AA114" s="58">
        <v>46.174689999999998</v>
      </c>
      <c r="AB114" s="58">
        <v>60.162120000000002</v>
      </c>
    </row>
    <row r="115" spans="1:31" x14ac:dyDescent="0.25">
      <c r="A115" s="58" t="str">
        <f t="shared" si="2"/>
        <v>Cervical21</v>
      </c>
      <c r="B115" s="58" t="s">
        <v>252</v>
      </c>
      <c r="C115" s="58" t="s">
        <v>14</v>
      </c>
      <c r="D115" s="58">
        <v>21</v>
      </c>
      <c r="E115" s="58" t="s">
        <v>202</v>
      </c>
      <c r="F115" s="58" t="s">
        <v>219</v>
      </c>
      <c r="G115" s="58">
        <v>500</v>
      </c>
      <c r="H115" s="58">
        <v>60.6</v>
      </c>
      <c r="I115" s="58">
        <v>48.810769999999998</v>
      </c>
      <c r="J115" s="58">
        <v>57.556829999999998</v>
      </c>
      <c r="K115" s="58">
        <v>46.278370000000002</v>
      </c>
      <c r="L115" s="58">
        <v>60.061019999999999</v>
      </c>
      <c r="M115" s="58">
        <v>53.288969999999999</v>
      </c>
      <c r="N115" s="58" t="s">
        <v>253</v>
      </c>
      <c r="O115" s="58" t="s">
        <v>253</v>
      </c>
      <c r="R115" s="58" t="s">
        <v>252</v>
      </c>
      <c r="S115" s="58" t="s">
        <v>14</v>
      </c>
      <c r="T115" s="58">
        <v>21</v>
      </c>
      <c r="U115" s="58" t="s">
        <v>202</v>
      </c>
      <c r="V115" s="58" t="s">
        <v>219</v>
      </c>
      <c r="W115" s="58">
        <v>500</v>
      </c>
      <c r="X115" s="58">
        <v>60.6</v>
      </c>
      <c r="Y115" s="58">
        <v>48.810769999999998</v>
      </c>
      <c r="Z115" s="58">
        <v>57.556829999999998</v>
      </c>
      <c r="AA115" s="58">
        <v>46.278370000000002</v>
      </c>
      <c r="AB115" s="58">
        <v>60.061019999999999</v>
      </c>
      <c r="AC115" s="58">
        <v>53.288969999999999</v>
      </c>
      <c r="AD115" s="58" t="s">
        <v>253</v>
      </c>
      <c r="AE115" s="58" t="s">
        <v>253</v>
      </c>
    </row>
    <row r="116" spans="1:31" x14ac:dyDescent="0.25">
      <c r="A116" s="58" t="str">
        <f t="shared" si="2"/>
        <v>Cervical22</v>
      </c>
      <c r="B116" s="58" t="s">
        <v>252</v>
      </c>
      <c r="C116" s="58" t="s">
        <v>14</v>
      </c>
      <c r="D116" s="58">
        <v>22</v>
      </c>
      <c r="G116" s="58">
        <v>555</v>
      </c>
      <c r="I116" s="58">
        <v>49.041960000000003</v>
      </c>
      <c r="J116" s="58">
        <v>57.345140000000001</v>
      </c>
      <c r="K116" s="58">
        <v>46.643459999999997</v>
      </c>
      <c r="L116" s="58">
        <v>59.723849999999999</v>
      </c>
      <c r="R116" s="58" t="s">
        <v>252</v>
      </c>
      <c r="S116" s="58" t="s">
        <v>14</v>
      </c>
      <c r="T116" s="58">
        <v>22</v>
      </c>
      <c r="W116" s="58">
        <v>555</v>
      </c>
      <c r="Y116" s="58">
        <v>49.041960000000003</v>
      </c>
      <c r="Z116" s="58">
        <v>57.345140000000001</v>
      </c>
      <c r="AA116" s="58">
        <v>46.643459999999997</v>
      </c>
      <c r="AB116" s="58">
        <v>59.723849999999999</v>
      </c>
    </row>
    <row r="117" spans="1:31" x14ac:dyDescent="0.25">
      <c r="A117" s="58" t="str">
        <f t="shared" si="2"/>
        <v>Cervical23</v>
      </c>
      <c r="B117" s="58" t="s">
        <v>252</v>
      </c>
      <c r="C117" s="58" t="s">
        <v>14</v>
      </c>
      <c r="D117" s="58">
        <v>23</v>
      </c>
      <c r="G117" s="58">
        <v>625</v>
      </c>
      <c r="I117" s="58">
        <v>49.293059999999997</v>
      </c>
      <c r="J117" s="58">
        <v>57.114370000000001</v>
      </c>
      <c r="K117" s="58">
        <v>47.033180000000002</v>
      </c>
      <c r="L117" s="58">
        <v>59.354640000000003</v>
      </c>
      <c r="R117" s="58" t="s">
        <v>252</v>
      </c>
      <c r="S117" s="58" t="s">
        <v>14</v>
      </c>
      <c r="T117" s="58">
        <v>23</v>
      </c>
      <c r="W117" s="58">
        <v>625</v>
      </c>
      <c r="Y117" s="58">
        <v>49.293059999999997</v>
      </c>
      <c r="Z117" s="58">
        <v>57.114370000000001</v>
      </c>
      <c r="AA117" s="58">
        <v>47.033180000000002</v>
      </c>
      <c r="AB117" s="58">
        <v>59.354640000000003</v>
      </c>
    </row>
    <row r="118" spans="1:31" x14ac:dyDescent="0.25">
      <c r="A118" s="58" t="str">
        <f t="shared" si="2"/>
        <v>Cervical24</v>
      </c>
      <c r="B118" s="58" t="s">
        <v>252</v>
      </c>
      <c r="C118" s="58" t="s">
        <v>14</v>
      </c>
      <c r="D118" s="58">
        <v>24</v>
      </c>
      <c r="E118" s="58" t="s">
        <v>193</v>
      </c>
      <c r="F118" s="58" t="s">
        <v>173</v>
      </c>
      <c r="G118" s="58">
        <v>667</v>
      </c>
      <c r="H118" s="58">
        <v>55.172409999999999</v>
      </c>
      <c r="I118" s="58">
        <v>49.421819999999997</v>
      </c>
      <c r="J118" s="58">
        <v>56.995780000000003</v>
      </c>
      <c r="K118" s="58">
        <v>47.235500000000002</v>
      </c>
      <c r="L118" s="58">
        <v>59.167490000000001</v>
      </c>
      <c r="M118" s="58">
        <v>53.288969999999999</v>
      </c>
      <c r="N118" s="58" t="s">
        <v>243</v>
      </c>
      <c r="O118" s="58" t="s">
        <v>243</v>
      </c>
      <c r="R118" s="58" t="s">
        <v>252</v>
      </c>
      <c r="S118" s="58" t="s">
        <v>14</v>
      </c>
      <c r="T118" s="58">
        <v>24</v>
      </c>
      <c r="U118" s="58" t="s">
        <v>193</v>
      </c>
      <c r="V118" s="58" t="s">
        <v>173</v>
      </c>
      <c r="W118" s="58">
        <v>667</v>
      </c>
      <c r="X118" s="58">
        <v>55.172409999999999</v>
      </c>
      <c r="Y118" s="58">
        <v>49.421819999999997</v>
      </c>
      <c r="Z118" s="58">
        <v>56.995780000000003</v>
      </c>
      <c r="AA118" s="58">
        <v>47.235500000000002</v>
      </c>
      <c r="AB118" s="58">
        <v>59.167490000000001</v>
      </c>
      <c r="AC118" s="58">
        <v>53.288969999999999</v>
      </c>
      <c r="AD118" s="58" t="s">
        <v>243</v>
      </c>
      <c r="AE118" s="58" t="s">
        <v>243</v>
      </c>
    </row>
    <row r="119" spans="1:31" x14ac:dyDescent="0.25">
      <c r="A119" s="58" t="str">
        <f t="shared" si="2"/>
        <v>Cervical25</v>
      </c>
      <c r="B119" s="58" t="s">
        <v>252</v>
      </c>
      <c r="C119" s="58" t="s">
        <v>14</v>
      </c>
      <c r="D119" s="58">
        <v>25</v>
      </c>
      <c r="G119" s="58">
        <v>695</v>
      </c>
      <c r="I119" s="58">
        <v>49.50403</v>
      </c>
      <c r="J119" s="58">
        <v>56.923070000000003</v>
      </c>
      <c r="K119" s="58">
        <v>47.359079999999999</v>
      </c>
      <c r="L119" s="58">
        <v>59.049759999999999</v>
      </c>
      <c r="R119" s="58" t="s">
        <v>252</v>
      </c>
      <c r="S119" s="58" t="s">
        <v>14</v>
      </c>
      <c r="T119" s="58">
        <v>25</v>
      </c>
      <c r="W119" s="58">
        <v>695</v>
      </c>
      <c r="Y119" s="58">
        <v>49.50403</v>
      </c>
      <c r="Z119" s="58">
        <v>56.923070000000003</v>
      </c>
      <c r="AA119" s="58">
        <v>47.359079999999999</v>
      </c>
      <c r="AB119" s="58">
        <v>59.049759999999999</v>
      </c>
    </row>
    <row r="120" spans="1:31" x14ac:dyDescent="0.25">
      <c r="A120" s="58" t="str">
        <f t="shared" si="2"/>
        <v>Cervical26</v>
      </c>
      <c r="B120" s="58" t="s">
        <v>252</v>
      </c>
      <c r="C120" s="58" t="s">
        <v>14</v>
      </c>
      <c r="D120" s="58">
        <v>26</v>
      </c>
      <c r="G120" s="58">
        <v>765</v>
      </c>
      <c r="I120" s="58">
        <v>49.684429999999999</v>
      </c>
      <c r="J120" s="58">
        <v>56.755220000000001</v>
      </c>
      <c r="K120" s="58">
        <v>47.638660000000002</v>
      </c>
      <c r="L120" s="58">
        <v>58.7836</v>
      </c>
      <c r="R120" s="58" t="s">
        <v>252</v>
      </c>
      <c r="S120" s="58" t="s">
        <v>14</v>
      </c>
      <c r="T120" s="58">
        <v>26</v>
      </c>
      <c r="W120" s="58">
        <v>765</v>
      </c>
      <c r="Y120" s="58">
        <v>49.684429999999999</v>
      </c>
      <c r="Z120" s="58">
        <v>56.755220000000001</v>
      </c>
      <c r="AA120" s="58">
        <v>47.638660000000002</v>
      </c>
      <c r="AB120" s="58">
        <v>58.7836</v>
      </c>
    </row>
    <row r="121" spans="1:31" x14ac:dyDescent="0.25">
      <c r="A121" s="58" t="str">
        <f t="shared" si="2"/>
        <v>Cervical27</v>
      </c>
      <c r="B121" s="58" t="s">
        <v>252</v>
      </c>
      <c r="C121" s="58" t="s">
        <v>14</v>
      </c>
      <c r="D121" s="58">
        <v>27</v>
      </c>
      <c r="E121" s="58" t="s">
        <v>194</v>
      </c>
      <c r="F121" s="58" t="s">
        <v>174</v>
      </c>
      <c r="G121" s="58">
        <v>811</v>
      </c>
      <c r="H121" s="58">
        <v>52.404440000000001</v>
      </c>
      <c r="I121" s="58">
        <v>49.789380000000001</v>
      </c>
      <c r="J121" s="58">
        <v>56.658329999999999</v>
      </c>
      <c r="K121" s="58">
        <v>47.803840000000001</v>
      </c>
      <c r="L121" s="58">
        <v>58.6282</v>
      </c>
      <c r="M121" s="58">
        <v>53.288969999999999</v>
      </c>
      <c r="N121" s="58" t="s">
        <v>243</v>
      </c>
      <c r="O121" s="58" t="s">
        <v>243</v>
      </c>
      <c r="R121" s="58" t="s">
        <v>252</v>
      </c>
      <c r="S121" s="58" t="s">
        <v>14</v>
      </c>
      <c r="T121" s="58">
        <v>27</v>
      </c>
      <c r="U121" s="58" t="s">
        <v>194</v>
      </c>
      <c r="V121" s="58" t="s">
        <v>174</v>
      </c>
      <c r="W121" s="58">
        <v>811</v>
      </c>
      <c r="X121" s="58">
        <v>52.404440000000001</v>
      </c>
      <c r="Y121" s="58">
        <v>49.789380000000001</v>
      </c>
      <c r="Z121" s="58">
        <v>56.658329999999999</v>
      </c>
      <c r="AA121" s="58">
        <v>47.803840000000001</v>
      </c>
      <c r="AB121" s="58">
        <v>58.6282</v>
      </c>
      <c r="AC121" s="58">
        <v>53.288969999999999</v>
      </c>
      <c r="AD121" s="58" t="s">
        <v>243</v>
      </c>
      <c r="AE121" s="58" t="s">
        <v>243</v>
      </c>
    </row>
    <row r="122" spans="1:31" x14ac:dyDescent="0.25">
      <c r="A122" s="58" t="str">
        <f t="shared" si="2"/>
        <v>Cervical28</v>
      </c>
      <c r="B122" s="58" t="s">
        <v>252</v>
      </c>
      <c r="C122" s="58" t="s">
        <v>14</v>
      </c>
      <c r="D122" s="58">
        <v>28</v>
      </c>
      <c r="G122" s="58">
        <v>835</v>
      </c>
      <c r="I122" s="58">
        <v>49.84111</v>
      </c>
      <c r="J122" s="58">
        <v>56.610169999999997</v>
      </c>
      <c r="K122" s="58">
        <v>47.885280000000002</v>
      </c>
      <c r="L122" s="58">
        <v>58.550080000000001</v>
      </c>
      <c r="R122" s="58" t="s">
        <v>252</v>
      </c>
      <c r="S122" s="58" t="s">
        <v>14</v>
      </c>
      <c r="T122" s="58">
        <v>28</v>
      </c>
      <c r="W122" s="58">
        <v>835</v>
      </c>
      <c r="Y122" s="58">
        <v>49.84111</v>
      </c>
      <c r="Z122" s="58">
        <v>56.610169999999997</v>
      </c>
      <c r="AA122" s="58">
        <v>47.885280000000002</v>
      </c>
      <c r="AB122" s="58">
        <v>58.550080000000001</v>
      </c>
    </row>
    <row r="123" spans="1:31" x14ac:dyDescent="0.25">
      <c r="A123" s="58" t="str">
        <f t="shared" si="2"/>
        <v>Cervical29</v>
      </c>
      <c r="B123" s="58" t="s">
        <v>252</v>
      </c>
      <c r="C123" s="58" t="s">
        <v>14</v>
      </c>
      <c r="D123" s="58">
        <v>29</v>
      </c>
      <c r="E123" s="58" t="s">
        <v>192</v>
      </c>
      <c r="F123" s="58" t="s">
        <v>185</v>
      </c>
      <c r="G123" s="58">
        <v>871</v>
      </c>
      <c r="H123" s="58">
        <v>56.371989999999997</v>
      </c>
      <c r="I123" s="58">
        <v>49.914140000000003</v>
      </c>
      <c r="J123" s="58">
        <v>56.542340000000003</v>
      </c>
      <c r="K123" s="58">
        <v>48.000059999999998</v>
      </c>
      <c r="L123" s="58">
        <v>58.440800000000003</v>
      </c>
      <c r="M123" s="58">
        <v>53.288969999999999</v>
      </c>
      <c r="N123" s="58" t="s">
        <v>243</v>
      </c>
      <c r="O123" s="58" t="s">
        <v>243</v>
      </c>
      <c r="R123" s="58" t="s">
        <v>252</v>
      </c>
      <c r="S123" s="58" t="s">
        <v>14</v>
      </c>
      <c r="T123" s="58">
        <v>29</v>
      </c>
      <c r="U123" s="58" t="s">
        <v>192</v>
      </c>
      <c r="V123" s="58" t="s">
        <v>185</v>
      </c>
      <c r="W123" s="58">
        <v>871</v>
      </c>
      <c r="X123" s="58">
        <v>56.371989999999997</v>
      </c>
      <c r="Y123" s="58">
        <v>49.914140000000003</v>
      </c>
      <c r="Z123" s="58">
        <v>56.542340000000003</v>
      </c>
      <c r="AA123" s="58">
        <v>48.000059999999998</v>
      </c>
      <c r="AB123" s="58">
        <v>58.440800000000003</v>
      </c>
      <c r="AC123" s="58">
        <v>53.288969999999999</v>
      </c>
      <c r="AD123" s="58" t="s">
        <v>243</v>
      </c>
      <c r="AE123" s="58" t="s">
        <v>243</v>
      </c>
    </row>
    <row r="124" spans="1:31" x14ac:dyDescent="0.25">
      <c r="A124" s="58" t="str">
        <f t="shared" si="2"/>
        <v>Cervical30</v>
      </c>
      <c r="B124" s="58" t="s">
        <v>252</v>
      </c>
      <c r="C124" s="58" t="s">
        <v>14</v>
      </c>
      <c r="D124" s="58">
        <v>30</v>
      </c>
      <c r="G124" s="58">
        <v>905</v>
      </c>
      <c r="I124" s="58">
        <v>49.979059999999997</v>
      </c>
      <c r="J124" s="58">
        <v>56.480840000000001</v>
      </c>
      <c r="K124" s="58">
        <v>48.099930000000001</v>
      </c>
      <c r="L124" s="58">
        <v>58.34449</v>
      </c>
      <c r="R124" s="58" t="s">
        <v>252</v>
      </c>
      <c r="S124" s="58" t="s">
        <v>14</v>
      </c>
      <c r="T124" s="58">
        <v>30</v>
      </c>
      <c r="W124" s="58">
        <v>905</v>
      </c>
      <c r="Y124" s="58">
        <v>49.979059999999997</v>
      </c>
      <c r="Z124" s="58">
        <v>56.480840000000001</v>
      </c>
      <c r="AA124" s="58">
        <v>48.099930000000001</v>
      </c>
      <c r="AB124" s="58">
        <v>58.34449</v>
      </c>
    </row>
    <row r="125" spans="1:31" x14ac:dyDescent="0.25">
      <c r="A125" s="58" t="str">
        <f t="shared" si="2"/>
        <v>Colon1</v>
      </c>
      <c r="B125" s="58" t="s">
        <v>252</v>
      </c>
      <c r="C125" s="58" t="s">
        <v>4</v>
      </c>
      <c r="D125" s="58">
        <v>1</v>
      </c>
      <c r="G125" s="58">
        <v>1599</v>
      </c>
      <c r="I125" s="58">
        <v>63.179679999999998</v>
      </c>
      <c r="J125" s="58">
        <v>67.838520000000003</v>
      </c>
      <c r="K125" s="58">
        <v>61.8187</v>
      </c>
      <c r="L125" s="58">
        <v>69.161649999999995</v>
      </c>
      <c r="R125" s="58" t="s">
        <v>252</v>
      </c>
      <c r="S125" s="58" t="s">
        <v>4</v>
      </c>
      <c r="T125" s="58">
        <v>1</v>
      </c>
      <c r="W125" s="58">
        <v>1599</v>
      </c>
      <c r="Y125" s="58">
        <v>63.179679999999998</v>
      </c>
      <c r="Z125" s="58">
        <v>67.838520000000003</v>
      </c>
      <c r="AA125" s="58">
        <v>61.8187</v>
      </c>
      <c r="AB125" s="58">
        <v>69.161649999999995</v>
      </c>
    </row>
    <row r="126" spans="1:31" x14ac:dyDescent="0.25">
      <c r="A126" s="58" t="str">
        <f t="shared" si="2"/>
        <v>Colon2</v>
      </c>
      <c r="B126" s="58" t="s">
        <v>252</v>
      </c>
      <c r="C126" s="58" t="s">
        <v>4</v>
      </c>
      <c r="D126" s="58">
        <v>2</v>
      </c>
      <c r="E126" s="58" t="s">
        <v>195</v>
      </c>
      <c r="F126" s="58" t="s">
        <v>181</v>
      </c>
      <c r="G126" s="58">
        <v>1675</v>
      </c>
      <c r="H126" s="58">
        <v>62.567169999999997</v>
      </c>
      <c r="I126" s="58">
        <v>63.235080000000004</v>
      </c>
      <c r="J126" s="58">
        <v>67.787030000000001</v>
      </c>
      <c r="K126" s="58">
        <v>61.90652</v>
      </c>
      <c r="L126" s="58">
        <v>69.08005</v>
      </c>
      <c r="M126" s="58">
        <v>65.549549999999996</v>
      </c>
      <c r="N126" s="58" t="s">
        <v>244</v>
      </c>
      <c r="O126" s="58" t="s">
        <v>243</v>
      </c>
      <c r="R126" s="58" t="s">
        <v>252</v>
      </c>
      <c r="S126" s="58" t="s">
        <v>4</v>
      </c>
      <c r="T126" s="58">
        <v>2</v>
      </c>
      <c r="U126" s="58" t="s">
        <v>195</v>
      </c>
      <c r="V126" s="58" t="s">
        <v>181</v>
      </c>
      <c r="W126" s="58">
        <v>1675</v>
      </c>
      <c r="X126" s="58">
        <v>62.567169999999997</v>
      </c>
      <c r="Y126" s="58">
        <v>63.235080000000004</v>
      </c>
      <c r="Z126" s="58">
        <v>67.787030000000001</v>
      </c>
      <c r="AA126" s="58">
        <v>61.90652</v>
      </c>
      <c r="AB126" s="58">
        <v>69.08005</v>
      </c>
      <c r="AC126" s="58">
        <v>65.549549999999996</v>
      </c>
      <c r="AD126" s="58" t="s">
        <v>244</v>
      </c>
      <c r="AE126" s="58" t="s">
        <v>243</v>
      </c>
    </row>
    <row r="127" spans="1:31" x14ac:dyDescent="0.25">
      <c r="A127" s="58" t="str">
        <f t="shared" si="2"/>
        <v>Colon3</v>
      </c>
      <c r="B127" s="58" t="s">
        <v>252</v>
      </c>
      <c r="C127" s="58" t="s">
        <v>4</v>
      </c>
      <c r="D127" s="58">
        <v>3</v>
      </c>
      <c r="E127" s="58" t="s">
        <v>189</v>
      </c>
      <c r="F127" s="58" t="s">
        <v>214</v>
      </c>
      <c r="G127" s="58">
        <v>2136</v>
      </c>
      <c r="H127" s="58">
        <v>67.790260000000004</v>
      </c>
      <c r="I127" s="58">
        <v>63.503740000000001</v>
      </c>
      <c r="J127" s="58">
        <v>67.534769999999995</v>
      </c>
      <c r="K127" s="58">
        <v>62.328409999999998</v>
      </c>
      <c r="L127" s="58">
        <v>68.681759999999997</v>
      </c>
      <c r="M127" s="58">
        <v>65.549549999999996</v>
      </c>
      <c r="N127" s="58" t="s">
        <v>253</v>
      </c>
      <c r="O127" s="58" t="s">
        <v>243</v>
      </c>
      <c r="R127" s="58" t="s">
        <v>252</v>
      </c>
      <c r="S127" s="58" t="s">
        <v>4</v>
      </c>
      <c r="T127" s="58">
        <v>3</v>
      </c>
      <c r="U127" s="58" t="s">
        <v>189</v>
      </c>
      <c r="V127" s="58" t="s">
        <v>214</v>
      </c>
      <c r="W127" s="58">
        <v>2136</v>
      </c>
      <c r="X127" s="58">
        <v>67.790260000000004</v>
      </c>
      <c r="Y127" s="58">
        <v>63.503740000000001</v>
      </c>
      <c r="Z127" s="58">
        <v>67.534769999999995</v>
      </c>
      <c r="AA127" s="58">
        <v>62.328409999999998</v>
      </c>
      <c r="AB127" s="58">
        <v>68.681759999999997</v>
      </c>
      <c r="AC127" s="58">
        <v>65.549549999999996</v>
      </c>
      <c r="AD127" s="58" t="s">
        <v>253</v>
      </c>
      <c r="AE127" s="58" t="s">
        <v>243</v>
      </c>
    </row>
    <row r="128" spans="1:31" x14ac:dyDescent="0.25">
      <c r="A128" s="58" t="str">
        <f t="shared" si="2"/>
        <v>Colon4</v>
      </c>
      <c r="B128" s="58" t="s">
        <v>252</v>
      </c>
      <c r="C128" s="58" t="s">
        <v>4</v>
      </c>
      <c r="D128" s="58">
        <v>4</v>
      </c>
      <c r="G128" s="58">
        <v>2359</v>
      </c>
      <c r="I128" s="58">
        <v>63.60427</v>
      </c>
      <c r="J128" s="58">
        <v>67.439700000000002</v>
      </c>
      <c r="K128" s="58">
        <v>62.486890000000002</v>
      </c>
      <c r="L128" s="58">
        <v>68.532690000000002</v>
      </c>
      <c r="R128" s="58" t="s">
        <v>252</v>
      </c>
      <c r="S128" s="58" t="s">
        <v>4</v>
      </c>
      <c r="T128" s="58">
        <v>4</v>
      </c>
      <c r="W128" s="58">
        <v>2359</v>
      </c>
      <c r="Y128" s="58">
        <v>63.60427</v>
      </c>
      <c r="Z128" s="58">
        <v>67.439700000000002</v>
      </c>
      <c r="AA128" s="58">
        <v>62.486890000000002</v>
      </c>
      <c r="AB128" s="58">
        <v>68.532690000000002</v>
      </c>
    </row>
    <row r="129" spans="1:31" x14ac:dyDescent="0.25">
      <c r="A129" s="58" t="str">
        <f t="shared" si="2"/>
        <v>Colon5</v>
      </c>
      <c r="B129" s="58" t="s">
        <v>252</v>
      </c>
      <c r="C129" s="58" t="s">
        <v>4</v>
      </c>
      <c r="D129" s="58">
        <v>5</v>
      </c>
      <c r="E129" s="58" t="s">
        <v>203</v>
      </c>
      <c r="F129" s="58" t="s">
        <v>216</v>
      </c>
      <c r="G129" s="58">
        <v>2478</v>
      </c>
      <c r="H129" s="58">
        <v>63.196129999999997</v>
      </c>
      <c r="I129" s="58">
        <v>63.652259999999998</v>
      </c>
      <c r="J129" s="58">
        <v>67.394310000000004</v>
      </c>
      <c r="K129" s="58">
        <v>62.561869999999999</v>
      </c>
      <c r="L129" s="58">
        <v>68.46123</v>
      </c>
      <c r="M129" s="58">
        <v>65.549549999999996</v>
      </c>
      <c r="N129" s="58" t="s">
        <v>244</v>
      </c>
      <c r="O129" s="58" t="s">
        <v>243</v>
      </c>
      <c r="R129" s="58" t="s">
        <v>252</v>
      </c>
      <c r="S129" s="58" t="s">
        <v>4</v>
      </c>
      <c r="T129" s="58">
        <v>5</v>
      </c>
      <c r="U129" s="58" t="s">
        <v>203</v>
      </c>
      <c r="V129" s="58" t="s">
        <v>216</v>
      </c>
      <c r="W129" s="58">
        <v>2478</v>
      </c>
      <c r="X129" s="58">
        <v>63.196129999999997</v>
      </c>
      <c r="Y129" s="58">
        <v>63.652259999999998</v>
      </c>
      <c r="Z129" s="58">
        <v>67.394310000000004</v>
      </c>
      <c r="AA129" s="58">
        <v>62.561869999999999</v>
      </c>
      <c r="AB129" s="58">
        <v>68.46123</v>
      </c>
      <c r="AC129" s="58">
        <v>65.549549999999996</v>
      </c>
      <c r="AD129" s="58" t="s">
        <v>244</v>
      </c>
      <c r="AE129" s="58" t="s">
        <v>243</v>
      </c>
    </row>
    <row r="130" spans="1:31" x14ac:dyDescent="0.25">
      <c r="A130" s="58" t="str">
        <f t="shared" ref="A130:A193" si="3">CONCATENATE(C130,D130)</f>
        <v>Colon6</v>
      </c>
      <c r="B130" s="58" t="s">
        <v>252</v>
      </c>
      <c r="C130" s="58" t="s">
        <v>4</v>
      </c>
      <c r="D130" s="58">
        <v>6</v>
      </c>
      <c r="E130" s="58" t="s">
        <v>191</v>
      </c>
      <c r="F130" s="58" t="s">
        <v>245</v>
      </c>
      <c r="G130" s="58">
        <v>2630</v>
      </c>
      <c r="H130" s="58">
        <v>62.775669999999998</v>
      </c>
      <c r="I130" s="58">
        <v>63.708599999999997</v>
      </c>
      <c r="J130" s="58">
        <v>67.341009999999997</v>
      </c>
      <c r="K130" s="58">
        <v>62.650570000000002</v>
      </c>
      <c r="L130" s="58">
        <v>68.376850000000005</v>
      </c>
      <c r="M130" s="58">
        <v>65.549549999999996</v>
      </c>
      <c r="N130" s="58" t="s">
        <v>244</v>
      </c>
      <c r="O130" s="58" t="s">
        <v>243</v>
      </c>
      <c r="R130" s="58" t="s">
        <v>252</v>
      </c>
      <c r="S130" s="58" t="s">
        <v>4</v>
      </c>
      <c r="T130" s="58">
        <v>6</v>
      </c>
      <c r="U130" s="58" t="s">
        <v>191</v>
      </c>
      <c r="V130" s="58" t="s">
        <v>245</v>
      </c>
      <c r="W130" s="58">
        <v>2630</v>
      </c>
      <c r="X130" s="58">
        <v>62.775669999999998</v>
      </c>
      <c r="Y130" s="58">
        <v>63.708599999999997</v>
      </c>
      <c r="Z130" s="58">
        <v>67.341009999999997</v>
      </c>
      <c r="AA130" s="58">
        <v>62.650570000000002</v>
      </c>
      <c r="AB130" s="58">
        <v>68.376850000000005</v>
      </c>
      <c r="AC130" s="58">
        <v>65.549549999999996</v>
      </c>
      <c r="AD130" s="58" t="s">
        <v>244</v>
      </c>
      <c r="AE130" s="58" t="s">
        <v>243</v>
      </c>
    </row>
    <row r="131" spans="1:31" x14ac:dyDescent="0.25">
      <c r="A131" s="58" t="str">
        <f t="shared" si="3"/>
        <v>Colon7</v>
      </c>
      <c r="B131" s="58" t="s">
        <v>252</v>
      </c>
      <c r="C131" s="58" t="s">
        <v>4</v>
      </c>
      <c r="D131" s="58">
        <v>7</v>
      </c>
      <c r="E131" s="58" t="s">
        <v>196</v>
      </c>
      <c r="F131" s="58" t="s">
        <v>215</v>
      </c>
      <c r="G131" s="58">
        <v>2645</v>
      </c>
      <c r="H131" s="58">
        <v>65.633269999999996</v>
      </c>
      <c r="I131" s="58">
        <v>63.713999999999999</v>
      </c>
      <c r="J131" s="58">
        <v>67.335949999999997</v>
      </c>
      <c r="K131" s="58">
        <v>62.658850000000001</v>
      </c>
      <c r="L131" s="58">
        <v>68.368960000000001</v>
      </c>
      <c r="M131" s="58">
        <v>65.549549999999996</v>
      </c>
      <c r="N131" s="58" t="s">
        <v>243</v>
      </c>
      <c r="O131" s="58" t="s">
        <v>243</v>
      </c>
      <c r="R131" s="58" t="s">
        <v>252</v>
      </c>
      <c r="S131" s="58" t="s">
        <v>4</v>
      </c>
      <c r="T131" s="58">
        <v>7</v>
      </c>
      <c r="U131" s="58" t="s">
        <v>196</v>
      </c>
      <c r="V131" s="58" t="s">
        <v>215</v>
      </c>
      <c r="W131" s="58">
        <v>2645</v>
      </c>
      <c r="X131" s="58">
        <v>65.633269999999996</v>
      </c>
      <c r="Y131" s="58">
        <v>63.713999999999999</v>
      </c>
      <c r="Z131" s="58">
        <v>67.335949999999997</v>
      </c>
      <c r="AA131" s="58">
        <v>62.658850000000001</v>
      </c>
      <c r="AB131" s="58">
        <v>68.368960000000001</v>
      </c>
      <c r="AC131" s="58">
        <v>65.549549999999996</v>
      </c>
      <c r="AD131" s="58" t="s">
        <v>243</v>
      </c>
      <c r="AE131" s="58" t="s">
        <v>243</v>
      </c>
    </row>
    <row r="132" spans="1:31" x14ac:dyDescent="0.25">
      <c r="A132" s="58" t="str">
        <f t="shared" si="3"/>
        <v>Colon8</v>
      </c>
      <c r="B132" s="58" t="s">
        <v>252</v>
      </c>
      <c r="C132" s="58" t="s">
        <v>4</v>
      </c>
      <c r="D132" s="58">
        <v>8</v>
      </c>
      <c r="E132" s="58" t="s">
        <v>205</v>
      </c>
      <c r="F132" s="58" t="s">
        <v>303</v>
      </c>
      <c r="G132" s="58">
        <v>2760</v>
      </c>
      <c r="H132" s="58">
        <v>64.347819999999999</v>
      </c>
      <c r="I132" s="58">
        <v>63.753070000000001</v>
      </c>
      <c r="J132" s="58">
        <v>67.299149999999997</v>
      </c>
      <c r="K132" s="58">
        <v>62.720739999999999</v>
      </c>
      <c r="L132" s="58">
        <v>68.31035</v>
      </c>
      <c r="M132" s="58">
        <v>65.549549999999996</v>
      </c>
      <c r="N132" s="58" t="s">
        <v>243</v>
      </c>
      <c r="O132" s="58" t="s">
        <v>243</v>
      </c>
      <c r="R132" s="58" t="s">
        <v>252</v>
      </c>
      <c r="S132" s="58" t="s">
        <v>4</v>
      </c>
      <c r="T132" s="58">
        <v>8</v>
      </c>
      <c r="U132" s="58" t="s">
        <v>205</v>
      </c>
      <c r="V132" s="58" t="s">
        <v>217</v>
      </c>
      <c r="W132" s="58">
        <v>2760</v>
      </c>
      <c r="X132" s="58">
        <v>64.347819999999999</v>
      </c>
      <c r="Y132" s="58">
        <v>63.753070000000001</v>
      </c>
      <c r="Z132" s="58">
        <v>67.299149999999997</v>
      </c>
      <c r="AA132" s="58">
        <v>62.720739999999999</v>
      </c>
      <c r="AB132" s="58">
        <v>68.31035</v>
      </c>
      <c r="AC132" s="58">
        <v>65.549549999999996</v>
      </c>
      <c r="AD132" s="58" t="s">
        <v>243</v>
      </c>
      <c r="AE132" s="58" t="s">
        <v>243</v>
      </c>
    </row>
    <row r="133" spans="1:31" x14ac:dyDescent="0.25">
      <c r="A133" s="58" t="str">
        <f t="shared" si="3"/>
        <v>Colon9</v>
      </c>
      <c r="B133" s="58" t="s">
        <v>252</v>
      </c>
      <c r="C133" s="58" t="s">
        <v>4</v>
      </c>
      <c r="D133" s="58">
        <v>9</v>
      </c>
      <c r="E133" s="58" t="s">
        <v>198</v>
      </c>
      <c r="F133" s="58" t="s">
        <v>183</v>
      </c>
      <c r="G133" s="58">
        <v>3058</v>
      </c>
      <c r="H133" s="58">
        <v>64.944400000000002</v>
      </c>
      <c r="I133" s="58">
        <v>63.843989999999998</v>
      </c>
      <c r="J133" s="58">
        <v>67.212800000000001</v>
      </c>
      <c r="K133" s="58">
        <v>62.863399999999999</v>
      </c>
      <c r="L133" s="58">
        <v>68.173940000000002</v>
      </c>
      <c r="M133" s="58">
        <v>65.549549999999996</v>
      </c>
      <c r="N133" s="58" t="s">
        <v>243</v>
      </c>
      <c r="O133" s="58" t="s">
        <v>243</v>
      </c>
      <c r="R133" s="58" t="s">
        <v>252</v>
      </c>
      <c r="S133" s="58" t="s">
        <v>4</v>
      </c>
      <c r="T133" s="58">
        <v>9</v>
      </c>
      <c r="U133" s="58" t="s">
        <v>198</v>
      </c>
      <c r="V133" s="58" t="s">
        <v>183</v>
      </c>
      <c r="W133" s="58">
        <v>3058</v>
      </c>
      <c r="X133" s="58">
        <v>64.944400000000002</v>
      </c>
      <c r="Y133" s="58">
        <v>63.843989999999998</v>
      </c>
      <c r="Z133" s="58">
        <v>67.212800000000001</v>
      </c>
      <c r="AA133" s="58">
        <v>62.863399999999999</v>
      </c>
      <c r="AB133" s="58">
        <v>68.173940000000002</v>
      </c>
      <c r="AC133" s="58">
        <v>65.549549999999996</v>
      </c>
      <c r="AD133" s="58" t="s">
        <v>243</v>
      </c>
      <c r="AE133" s="58" t="s">
        <v>243</v>
      </c>
    </row>
    <row r="134" spans="1:31" x14ac:dyDescent="0.25">
      <c r="A134" s="58" t="str">
        <f t="shared" si="3"/>
        <v>Colon10</v>
      </c>
      <c r="B134" s="58" t="s">
        <v>252</v>
      </c>
      <c r="C134" s="58" t="s">
        <v>4</v>
      </c>
      <c r="D134" s="58">
        <v>10</v>
      </c>
      <c r="E134" s="58" t="s">
        <v>188</v>
      </c>
      <c r="F134" s="58" t="s">
        <v>300</v>
      </c>
      <c r="G134" s="58">
        <v>3097</v>
      </c>
      <c r="H134" s="58">
        <v>67.420079999999999</v>
      </c>
      <c r="I134" s="58">
        <v>63.854889999999997</v>
      </c>
      <c r="J134" s="58">
        <v>67.202370000000002</v>
      </c>
      <c r="K134" s="58">
        <v>62.880540000000003</v>
      </c>
      <c r="L134" s="58">
        <v>68.157480000000007</v>
      </c>
      <c r="M134" s="58">
        <v>65.549549999999996</v>
      </c>
      <c r="N134" s="58" t="s">
        <v>253</v>
      </c>
      <c r="O134" s="58" t="s">
        <v>243</v>
      </c>
      <c r="R134" s="58" t="s">
        <v>252</v>
      </c>
      <c r="S134" s="58" t="s">
        <v>4</v>
      </c>
      <c r="T134" s="58">
        <v>10</v>
      </c>
      <c r="U134" s="58" t="s">
        <v>188</v>
      </c>
      <c r="V134" s="58" t="s">
        <v>186</v>
      </c>
      <c r="W134" s="58">
        <v>3097</v>
      </c>
      <c r="X134" s="58">
        <v>67.420079999999999</v>
      </c>
      <c r="Y134" s="58">
        <v>63.854889999999997</v>
      </c>
      <c r="Z134" s="58">
        <v>67.202370000000002</v>
      </c>
      <c r="AA134" s="58">
        <v>62.880540000000003</v>
      </c>
      <c r="AB134" s="58">
        <v>68.157480000000007</v>
      </c>
      <c r="AC134" s="58">
        <v>65.549549999999996</v>
      </c>
      <c r="AD134" s="58" t="s">
        <v>253</v>
      </c>
      <c r="AE134" s="58" t="s">
        <v>243</v>
      </c>
    </row>
    <row r="135" spans="1:31" x14ac:dyDescent="0.25">
      <c r="A135" s="58" t="str">
        <f t="shared" si="3"/>
        <v>Colon11</v>
      </c>
      <c r="B135" s="58" t="s">
        <v>252</v>
      </c>
      <c r="C135" s="58" t="s">
        <v>4</v>
      </c>
      <c r="D135" s="58">
        <v>11</v>
      </c>
      <c r="G135" s="58">
        <v>3119</v>
      </c>
      <c r="I135" s="58">
        <v>63.861060000000002</v>
      </c>
      <c r="J135" s="58">
        <v>67.196529999999996</v>
      </c>
      <c r="K135" s="58">
        <v>62.890059999999998</v>
      </c>
      <c r="L135" s="58">
        <v>68.148570000000007</v>
      </c>
      <c r="R135" s="58" t="s">
        <v>252</v>
      </c>
      <c r="S135" s="58" t="s">
        <v>4</v>
      </c>
      <c r="T135" s="58">
        <v>11</v>
      </c>
      <c r="W135" s="58">
        <v>3119</v>
      </c>
      <c r="Y135" s="58">
        <v>63.861060000000002</v>
      </c>
      <c r="Z135" s="58">
        <v>67.196529999999996</v>
      </c>
      <c r="AA135" s="58">
        <v>62.890059999999998</v>
      </c>
      <c r="AB135" s="58">
        <v>68.148570000000007</v>
      </c>
    </row>
    <row r="136" spans="1:31" x14ac:dyDescent="0.25">
      <c r="A136" s="58" t="str">
        <f t="shared" si="3"/>
        <v>Colon12</v>
      </c>
      <c r="B136" s="58" t="s">
        <v>252</v>
      </c>
      <c r="C136" s="58" t="s">
        <v>4</v>
      </c>
      <c r="D136" s="58">
        <v>12</v>
      </c>
      <c r="E136" s="58" t="s">
        <v>199</v>
      </c>
      <c r="F136" s="58" t="s">
        <v>179</v>
      </c>
      <c r="G136" s="58">
        <v>3139</v>
      </c>
      <c r="H136" s="58">
        <v>66.900279999999995</v>
      </c>
      <c r="I136" s="58">
        <v>63.866480000000003</v>
      </c>
      <c r="J136" s="58">
        <v>67.191329999999994</v>
      </c>
      <c r="K136" s="58">
        <v>62.89866</v>
      </c>
      <c r="L136" s="58">
        <v>68.140069999999994</v>
      </c>
      <c r="M136" s="58">
        <v>65.549549999999996</v>
      </c>
      <c r="N136" s="58" t="s">
        <v>243</v>
      </c>
      <c r="O136" s="58" t="s">
        <v>243</v>
      </c>
      <c r="R136" s="58" t="s">
        <v>252</v>
      </c>
      <c r="S136" s="58" t="s">
        <v>4</v>
      </c>
      <c r="T136" s="58">
        <v>12</v>
      </c>
      <c r="U136" s="58" t="s">
        <v>199</v>
      </c>
      <c r="V136" s="58" t="s">
        <v>179</v>
      </c>
      <c r="W136" s="58">
        <v>3139</v>
      </c>
      <c r="X136" s="58">
        <v>66.900279999999995</v>
      </c>
      <c r="Y136" s="58">
        <v>63.866480000000003</v>
      </c>
      <c r="Z136" s="58">
        <v>67.191329999999994</v>
      </c>
      <c r="AA136" s="58">
        <v>62.89866</v>
      </c>
      <c r="AB136" s="58">
        <v>68.140069999999994</v>
      </c>
      <c r="AC136" s="58">
        <v>65.549549999999996</v>
      </c>
      <c r="AD136" s="58" t="s">
        <v>243</v>
      </c>
      <c r="AE136" s="58" t="s">
        <v>243</v>
      </c>
    </row>
    <row r="137" spans="1:31" x14ac:dyDescent="0.25">
      <c r="A137" s="58" t="str">
        <f t="shared" si="3"/>
        <v>Colon13</v>
      </c>
      <c r="B137" s="58" t="s">
        <v>252</v>
      </c>
      <c r="C137" s="58" t="s">
        <v>4</v>
      </c>
      <c r="D137" s="58">
        <v>13</v>
      </c>
      <c r="E137" s="58" t="s">
        <v>206</v>
      </c>
      <c r="F137" s="58" t="s">
        <v>304</v>
      </c>
      <c r="G137" s="58">
        <v>3399</v>
      </c>
      <c r="H137" s="58">
        <v>64.989699999999999</v>
      </c>
      <c r="I137" s="58">
        <v>63.933010000000003</v>
      </c>
      <c r="J137" s="58">
        <v>67.128169999999997</v>
      </c>
      <c r="K137" s="58">
        <v>63.003160000000001</v>
      </c>
      <c r="L137" s="58">
        <v>68.040409999999994</v>
      </c>
      <c r="M137" s="58">
        <v>65.549549999999996</v>
      </c>
      <c r="N137" s="58" t="s">
        <v>243</v>
      </c>
      <c r="O137" s="58" t="s">
        <v>243</v>
      </c>
      <c r="R137" s="58" t="s">
        <v>252</v>
      </c>
      <c r="S137" s="58" t="s">
        <v>4</v>
      </c>
      <c r="T137" s="58">
        <v>13</v>
      </c>
      <c r="U137" s="58" t="s">
        <v>206</v>
      </c>
      <c r="V137" s="58" t="s">
        <v>218</v>
      </c>
      <c r="W137" s="58">
        <v>3399</v>
      </c>
      <c r="X137" s="58">
        <v>64.989699999999999</v>
      </c>
      <c r="Y137" s="58">
        <v>63.933010000000003</v>
      </c>
      <c r="Z137" s="58">
        <v>67.128169999999997</v>
      </c>
      <c r="AA137" s="58">
        <v>63.003160000000001</v>
      </c>
      <c r="AB137" s="58">
        <v>68.040409999999994</v>
      </c>
      <c r="AC137" s="58">
        <v>65.549549999999996</v>
      </c>
      <c r="AD137" s="58" t="s">
        <v>243</v>
      </c>
      <c r="AE137" s="58" t="s">
        <v>243</v>
      </c>
    </row>
    <row r="138" spans="1:31" x14ac:dyDescent="0.25">
      <c r="A138" s="58" t="str">
        <f t="shared" si="3"/>
        <v>Colon14</v>
      </c>
      <c r="B138" s="58" t="s">
        <v>252</v>
      </c>
      <c r="C138" s="58" t="s">
        <v>4</v>
      </c>
      <c r="D138" s="58">
        <v>14</v>
      </c>
      <c r="E138" s="58" t="s">
        <v>204</v>
      </c>
      <c r="F138" s="58" t="s">
        <v>207</v>
      </c>
      <c r="G138" s="58">
        <v>3502</v>
      </c>
      <c r="H138" s="58">
        <v>63.963450000000002</v>
      </c>
      <c r="I138" s="58">
        <v>63.957149999999999</v>
      </c>
      <c r="J138" s="58">
        <v>67.104839999999996</v>
      </c>
      <c r="K138" s="58">
        <v>63.041350000000001</v>
      </c>
      <c r="L138" s="58">
        <v>68.003969999999995</v>
      </c>
      <c r="M138" s="58">
        <v>65.549549999999996</v>
      </c>
      <c r="N138" s="58" t="s">
        <v>243</v>
      </c>
      <c r="O138" s="58" t="s">
        <v>243</v>
      </c>
      <c r="R138" s="58" t="s">
        <v>252</v>
      </c>
      <c r="S138" s="58" t="s">
        <v>4</v>
      </c>
      <c r="T138" s="58">
        <v>14</v>
      </c>
      <c r="U138" s="58" t="s">
        <v>204</v>
      </c>
      <c r="V138" s="58" t="s">
        <v>212</v>
      </c>
      <c r="W138" s="58">
        <v>3502</v>
      </c>
      <c r="X138" s="58">
        <v>63.963450000000002</v>
      </c>
      <c r="Y138" s="58">
        <v>63.957149999999999</v>
      </c>
      <c r="Z138" s="58">
        <v>67.104839999999996</v>
      </c>
      <c r="AA138" s="58">
        <v>63.041350000000001</v>
      </c>
      <c r="AB138" s="58">
        <v>68.003969999999995</v>
      </c>
      <c r="AC138" s="58">
        <v>65.549549999999996</v>
      </c>
      <c r="AD138" s="58" t="s">
        <v>243</v>
      </c>
      <c r="AE138" s="58" t="s">
        <v>243</v>
      </c>
    </row>
    <row r="139" spans="1:31" x14ac:dyDescent="0.25">
      <c r="A139" s="58" t="str">
        <f t="shared" si="3"/>
        <v>Colon15</v>
      </c>
      <c r="B139" s="58" t="s">
        <v>252</v>
      </c>
      <c r="C139" s="58" t="s">
        <v>4</v>
      </c>
      <c r="D139" s="58">
        <v>15</v>
      </c>
      <c r="G139" s="58">
        <v>3879</v>
      </c>
      <c r="I139" s="58">
        <v>64.037520000000001</v>
      </c>
      <c r="J139" s="58">
        <v>67.028239999999997</v>
      </c>
      <c r="K139" s="58">
        <v>63.167610000000003</v>
      </c>
      <c r="L139" s="58">
        <v>67.882800000000003</v>
      </c>
      <c r="R139" s="58" t="s">
        <v>252</v>
      </c>
      <c r="S139" s="58" t="s">
        <v>4</v>
      </c>
      <c r="T139" s="58">
        <v>15</v>
      </c>
      <c r="W139" s="58">
        <v>3879</v>
      </c>
      <c r="Y139" s="58">
        <v>64.037520000000001</v>
      </c>
      <c r="Z139" s="58">
        <v>67.028239999999997</v>
      </c>
      <c r="AA139" s="58">
        <v>63.167610000000003</v>
      </c>
      <c r="AB139" s="58">
        <v>67.882800000000003</v>
      </c>
    </row>
    <row r="140" spans="1:31" x14ac:dyDescent="0.25">
      <c r="A140" s="58" t="str">
        <f t="shared" si="3"/>
        <v>Colon16</v>
      </c>
      <c r="B140" s="58" t="s">
        <v>252</v>
      </c>
      <c r="C140" s="58" t="s">
        <v>4</v>
      </c>
      <c r="D140" s="58">
        <v>16</v>
      </c>
      <c r="E140" s="58" t="s">
        <v>190</v>
      </c>
      <c r="F140" s="58" t="s">
        <v>213</v>
      </c>
      <c r="G140" s="58">
        <v>3917</v>
      </c>
      <c r="H140" s="58">
        <v>67.117689999999996</v>
      </c>
      <c r="I140" s="58">
        <v>64.044780000000003</v>
      </c>
      <c r="J140" s="58">
        <v>67.021249999999995</v>
      </c>
      <c r="K140" s="58">
        <v>63.179319999999997</v>
      </c>
      <c r="L140" s="58">
        <v>67.871709999999993</v>
      </c>
      <c r="M140" s="58">
        <v>65.549549999999996</v>
      </c>
      <c r="N140" s="58" t="s">
        <v>253</v>
      </c>
      <c r="O140" s="58" t="s">
        <v>243</v>
      </c>
      <c r="R140" s="58" t="s">
        <v>252</v>
      </c>
      <c r="S140" s="58" t="s">
        <v>4</v>
      </c>
      <c r="T140" s="58">
        <v>16</v>
      </c>
      <c r="U140" s="58" t="s">
        <v>190</v>
      </c>
      <c r="V140" s="58" t="s">
        <v>213</v>
      </c>
      <c r="W140" s="58">
        <v>3917</v>
      </c>
      <c r="X140" s="58">
        <v>67.117689999999996</v>
      </c>
      <c r="Y140" s="58">
        <v>64.044780000000003</v>
      </c>
      <c r="Z140" s="58">
        <v>67.021249999999995</v>
      </c>
      <c r="AA140" s="58">
        <v>63.179319999999997</v>
      </c>
      <c r="AB140" s="58">
        <v>67.871709999999993</v>
      </c>
      <c r="AC140" s="58">
        <v>65.549549999999996</v>
      </c>
      <c r="AD140" s="58" t="s">
        <v>253</v>
      </c>
      <c r="AE140" s="58" t="s">
        <v>243</v>
      </c>
    </row>
    <row r="141" spans="1:31" x14ac:dyDescent="0.25">
      <c r="A141" s="58" t="str">
        <f t="shared" si="3"/>
        <v>Colon17</v>
      </c>
      <c r="B141" s="58" t="s">
        <v>252</v>
      </c>
      <c r="C141" s="58" t="s">
        <v>4</v>
      </c>
      <c r="D141" s="58">
        <v>17</v>
      </c>
      <c r="E141" s="58" t="s">
        <v>201</v>
      </c>
      <c r="F141" s="58" t="s">
        <v>184</v>
      </c>
      <c r="G141" s="58">
        <v>4118</v>
      </c>
      <c r="H141" s="58">
        <v>63.380279999999999</v>
      </c>
      <c r="I141" s="58">
        <v>64.082480000000004</v>
      </c>
      <c r="J141" s="58">
        <v>66.985339999999994</v>
      </c>
      <c r="K141" s="58">
        <v>63.238529999999997</v>
      </c>
      <c r="L141" s="58">
        <v>67.814899999999994</v>
      </c>
      <c r="M141" s="58">
        <v>65.549549999999996</v>
      </c>
      <c r="N141" s="58" t="s">
        <v>244</v>
      </c>
      <c r="O141" s="58" t="s">
        <v>243</v>
      </c>
      <c r="R141" s="58" t="s">
        <v>252</v>
      </c>
      <c r="S141" s="58" t="s">
        <v>4</v>
      </c>
      <c r="T141" s="58">
        <v>17</v>
      </c>
      <c r="U141" s="58" t="s">
        <v>201</v>
      </c>
      <c r="V141" s="58" t="s">
        <v>184</v>
      </c>
      <c r="W141" s="58">
        <v>4118</v>
      </c>
      <c r="X141" s="58">
        <v>63.380279999999999</v>
      </c>
      <c r="Y141" s="58">
        <v>64.082480000000004</v>
      </c>
      <c r="Z141" s="58">
        <v>66.985339999999994</v>
      </c>
      <c r="AA141" s="58">
        <v>63.238529999999997</v>
      </c>
      <c r="AB141" s="58">
        <v>67.814899999999994</v>
      </c>
      <c r="AC141" s="58">
        <v>65.549549999999996</v>
      </c>
      <c r="AD141" s="58" t="s">
        <v>244</v>
      </c>
      <c r="AE141" s="58" t="s">
        <v>243</v>
      </c>
    </row>
    <row r="142" spans="1:31" x14ac:dyDescent="0.25">
      <c r="A142" s="58" t="str">
        <f t="shared" si="3"/>
        <v>Colon18</v>
      </c>
      <c r="B142" s="58" t="s">
        <v>252</v>
      </c>
      <c r="C142" s="58" t="s">
        <v>4</v>
      </c>
      <c r="D142" s="58">
        <v>18</v>
      </c>
      <c r="E142" s="58" t="s">
        <v>200</v>
      </c>
      <c r="F142" s="58" t="s">
        <v>220</v>
      </c>
      <c r="G142" s="58">
        <v>4339</v>
      </c>
      <c r="H142" s="58">
        <v>63.563029999999998</v>
      </c>
      <c r="I142" s="58">
        <v>64.120660000000001</v>
      </c>
      <c r="J142" s="58">
        <v>66.948580000000007</v>
      </c>
      <c r="K142" s="58">
        <v>63.298589999999997</v>
      </c>
      <c r="L142" s="58">
        <v>67.756810000000002</v>
      </c>
      <c r="M142" s="58">
        <v>65.549549999999996</v>
      </c>
      <c r="N142" s="58" t="s">
        <v>244</v>
      </c>
      <c r="O142" s="58" t="s">
        <v>243</v>
      </c>
      <c r="R142" s="58" t="s">
        <v>252</v>
      </c>
      <c r="S142" s="58" t="s">
        <v>4</v>
      </c>
      <c r="T142" s="58">
        <v>18</v>
      </c>
      <c r="U142" s="58" t="s">
        <v>200</v>
      </c>
      <c r="V142" s="58" t="s">
        <v>220</v>
      </c>
      <c r="W142" s="58">
        <v>4339</v>
      </c>
      <c r="X142" s="58">
        <v>63.563029999999998</v>
      </c>
      <c r="Y142" s="58">
        <v>64.120660000000001</v>
      </c>
      <c r="Z142" s="58">
        <v>66.948580000000007</v>
      </c>
      <c r="AA142" s="58">
        <v>63.298589999999997</v>
      </c>
      <c r="AB142" s="58">
        <v>67.756810000000002</v>
      </c>
      <c r="AC142" s="58">
        <v>65.549549999999996</v>
      </c>
      <c r="AD142" s="58" t="s">
        <v>244</v>
      </c>
      <c r="AE142" s="58" t="s">
        <v>243</v>
      </c>
    </row>
    <row r="143" spans="1:31" x14ac:dyDescent="0.25">
      <c r="A143" s="58" t="str">
        <f t="shared" si="3"/>
        <v>Colon19</v>
      </c>
      <c r="B143" s="58" t="s">
        <v>252</v>
      </c>
      <c r="C143" s="58" t="s">
        <v>4</v>
      </c>
      <c r="D143" s="58">
        <v>19</v>
      </c>
      <c r="G143" s="58">
        <v>4639</v>
      </c>
      <c r="I143" s="58">
        <v>64.168099999999995</v>
      </c>
      <c r="J143" s="58">
        <v>66.903149999999997</v>
      </c>
      <c r="K143" s="58">
        <v>63.373440000000002</v>
      </c>
      <c r="L143" s="58">
        <v>67.685010000000005</v>
      </c>
      <c r="R143" s="58" t="s">
        <v>252</v>
      </c>
      <c r="S143" s="58" t="s">
        <v>4</v>
      </c>
      <c r="T143" s="58">
        <v>19</v>
      </c>
      <c r="W143" s="58">
        <v>4639</v>
      </c>
      <c r="Y143" s="58">
        <v>64.168099999999995</v>
      </c>
      <c r="Z143" s="58">
        <v>66.903149999999997</v>
      </c>
      <c r="AA143" s="58">
        <v>63.373440000000002</v>
      </c>
      <c r="AB143" s="58">
        <v>67.685010000000005</v>
      </c>
    </row>
    <row r="144" spans="1:31" x14ac:dyDescent="0.25">
      <c r="A144" s="58" t="str">
        <f t="shared" si="3"/>
        <v>Colon20</v>
      </c>
      <c r="B144" s="58" t="s">
        <v>252</v>
      </c>
      <c r="C144" s="58" t="s">
        <v>4</v>
      </c>
      <c r="D144" s="58">
        <v>20</v>
      </c>
      <c r="E144" s="58" t="s">
        <v>197</v>
      </c>
      <c r="F144" s="58" t="s">
        <v>221</v>
      </c>
      <c r="G144" s="58">
        <v>4640</v>
      </c>
      <c r="H144" s="58">
        <v>65.711200000000005</v>
      </c>
      <c r="I144" s="58">
        <v>64.168210000000002</v>
      </c>
      <c r="J144" s="58">
        <v>66.902990000000003</v>
      </c>
      <c r="K144" s="58">
        <v>63.373510000000003</v>
      </c>
      <c r="L144" s="58">
        <v>67.684950000000001</v>
      </c>
      <c r="M144" s="58">
        <v>65.549549999999996</v>
      </c>
      <c r="N144" s="58" t="s">
        <v>243</v>
      </c>
      <c r="O144" s="58" t="s">
        <v>243</v>
      </c>
      <c r="R144" s="58" t="s">
        <v>252</v>
      </c>
      <c r="S144" s="58" t="s">
        <v>4</v>
      </c>
      <c r="T144" s="58">
        <v>20</v>
      </c>
      <c r="U144" s="58" t="s">
        <v>197</v>
      </c>
      <c r="V144" s="58" t="s">
        <v>221</v>
      </c>
      <c r="W144" s="58">
        <v>4640</v>
      </c>
      <c r="X144" s="58">
        <v>65.711200000000005</v>
      </c>
      <c r="Y144" s="58">
        <v>64.168210000000002</v>
      </c>
      <c r="Z144" s="58">
        <v>66.902990000000003</v>
      </c>
      <c r="AA144" s="58">
        <v>63.373510000000003</v>
      </c>
      <c r="AB144" s="58">
        <v>67.684950000000001</v>
      </c>
      <c r="AC144" s="58">
        <v>65.549549999999996</v>
      </c>
      <c r="AD144" s="58" t="s">
        <v>243</v>
      </c>
      <c r="AE144" s="58" t="s">
        <v>243</v>
      </c>
    </row>
    <row r="145" spans="1:31" x14ac:dyDescent="0.25">
      <c r="A145" s="58" t="str">
        <f t="shared" si="3"/>
        <v>Colon21</v>
      </c>
      <c r="B145" s="58" t="s">
        <v>252</v>
      </c>
      <c r="C145" s="58" t="s">
        <v>4</v>
      </c>
      <c r="D145" s="58">
        <v>21</v>
      </c>
      <c r="E145" s="58" t="s">
        <v>202</v>
      </c>
      <c r="F145" s="58" t="s">
        <v>219</v>
      </c>
      <c r="G145" s="58">
        <v>4775</v>
      </c>
      <c r="H145" s="58">
        <v>65.214659999999995</v>
      </c>
      <c r="I145" s="58">
        <v>64.188220000000001</v>
      </c>
      <c r="J145" s="58">
        <v>66.883920000000003</v>
      </c>
      <c r="K145" s="58">
        <v>63.404780000000002</v>
      </c>
      <c r="L145" s="58">
        <v>67.654839999999993</v>
      </c>
      <c r="M145" s="58">
        <v>65.549549999999996</v>
      </c>
      <c r="N145" s="58" t="s">
        <v>243</v>
      </c>
      <c r="O145" s="58" t="s">
        <v>243</v>
      </c>
      <c r="R145" s="58" t="s">
        <v>252</v>
      </c>
      <c r="S145" s="58" t="s">
        <v>4</v>
      </c>
      <c r="T145" s="58">
        <v>21</v>
      </c>
      <c r="U145" s="58" t="s">
        <v>202</v>
      </c>
      <c r="V145" s="58" t="s">
        <v>219</v>
      </c>
      <c r="W145" s="58">
        <v>4775</v>
      </c>
      <c r="X145" s="58">
        <v>65.214659999999995</v>
      </c>
      <c r="Y145" s="58">
        <v>64.188220000000001</v>
      </c>
      <c r="Z145" s="58">
        <v>66.883920000000003</v>
      </c>
      <c r="AA145" s="58">
        <v>63.404780000000002</v>
      </c>
      <c r="AB145" s="58">
        <v>67.654839999999993</v>
      </c>
      <c r="AC145" s="58">
        <v>65.549549999999996</v>
      </c>
      <c r="AD145" s="58" t="s">
        <v>243</v>
      </c>
      <c r="AE145" s="58" t="s">
        <v>243</v>
      </c>
    </row>
    <row r="146" spans="1:31" x14ac:dyDescent="0.25">
      <c r="A146" s="58" t="str">
        <f t="shared" si="3"/>
        <v>Colon22</v>
      </c>
      <c r="B146" s="58" t="s">
        <v>252</v>
      </c>
      <c r="C146" s="58" t="s">
        <v>4</v>
      </c>
      <c r="D146" s="58">
        <v>22</v>
      </c>
      <c r="G146" s="58">
        <v>5399</v>
      </c>
      <c r="I146" s="58">
        <v>64.270030000000006</v>
      </c>
      <c r="J146" s="58">
        <v>66.805160000000001</v>
      </c>
      <c r="K146" s="58">
        <v>63.533700000000003</v>
      </c>
      <c r="L146" s="58">
        <v>67.530389999999997</v>
      </c>
      <c r="R146" s="58" t="s">
        <v>252</v>
      </c>
      <c r="S146" s="58" t="s">
        <v>4</v>
      </c>
      <c r="T146" s="58">
        <v>22</v>
      </c>
      <c r="W146" s="58">
        <v>5399</v>
      </c>
      <c r="Y146" s="58">
        <v>64.270030000000006</v>
      </c>
      <c r="Z146" s="58">
        <v>66.805160000000001</v>
      </c>
      <c r="AA146" s="58">
        <v>63.533700000000003</v>
      </c>
      <c r="AB146" s="58">
        <v>67.530389999999997</v>
      </c>
    </row>
    <row r="147" spans="1:31" x14ac:dyDescent="0.25">
      <c r="A147" s="58" t="str">
        <f t="shared" si="3"/>
        <v>Colon23</v>
      </c>
      <c r="B147" s="58" t="s">
        <v>252</v>
      </c>
      <c r="C147" s="58" t="s">
        <v>4</v>
      </c>
      <c r="D147" s="58">
        <v>23</v>
      </c>
      <c r="E147" s="58" t="s">
        <v>193</v>
      </c>
      <c r="F147" s="58" t="s">
        <v>173</v>
      </c>
      <c r="G147" s="58">
        <v>5738</v>
      </c>
      <c r="H147" s="58">
        <v>63.73301</v>
      </c>
      <c r="I147" s="58">
        <v>64.308750000000003</v>
      </c>
      <c r="J147" s="58">
        <v>66.767840000000007</v>
      </c>
      <c r="K147" s="58">
        <v>63.594720000000002</v>
      </c>
      <c r="L147" s="58">
        <v>67.47166</v>
      </c>
      <c r="M147" s="58">
        <v>65.549549999999996</v>
      </c>
      <c r="N147" s="58" t="s">
        <v>244</v>
      </c>
      <c r="O147" s="58" t="s">
        <v>243</v>
      </c>
      <c r="R147" s="58" t="s">
        <v>252</v>
      </c>
      <c r="S147" s="58" t="s">
        <v>4</v>
      </c>
      <c r="T147" s="58">
        <v>23</v>
      </c>
      <c r="U147" s="58" t="s">
        <v>193</v>
      </c>
      <c r="V147" s="58" t="s">
        <v>173</v>
      </c>
      <c r="W147" s="58">
        <v>5738</v>
      </c>
      <c r="X147" s="58">
        <v>63.73301</v>
      </c>
      <c r="Y147" s="58">
        <v>64.308750000000003</v>
      </c>
      <c r="Z147" s="58">
        <v>66.767840000000007</v>
      </c>
      <c r="AA147" s="58">
        <v>63.594720000000002</v>
      </c>
      <c r="AB147" s="58">
        <v>67.47166</v>
      </c>
      <c r="AC147" s="58">
        <v>65.549549999999996</v>
      </c>
      <c r="AD147" s="58" t="s">
        <v>244</v>
      </c>
      <c r="AE147" s="58" t="s">
        <v>243</v>
      </c>
    </row>
    <row r="148" spans="1:31" x14ac:dyDescent="0.25">
      <c r="A148" s="58" t="str">
        <f t="shared" si="3"/>
        <v>Colon24</v>
      </c>
      <c r="B148" s="58" t="s">
        <v>252</v>
      </c>
      <c r="C148" s="58" t="s">
        <v>4</v>
      </c>
      <c r="D148" s="58">
        <v>24</v>
      </c>
      <c r="G148" s="58">
        <v>6159</v>
      </c>
      <c r="I148" s="58">
        <v>64.352199999999996</v>
      </c>
      <c r="J148" s="58">
        <v>66.725890000000007</v>
      </c>
      <c r="K148" s="58">
        <v>63.663269999999997</v>
      </c>
      <c r="L148" s="58">
        <v>67.405360000000002</v>
      </c>
      <c r="R148" s="58" t="s">
        <v>252</v>
      </c>
      <c r="S148" s="58" t="s">
        <v>4</v>
      </c>
      <c r="T148" s="58">
        <v>24</v>
      </c>
      <c r="W148" s="58">
        <v>6159</v>
      </c>
      <c r="Y148" s="58">
        <v>64.352199999999996</v>
      </c>
      <c r="Z148" s="58">
        <v>66.725890000000007</v>
      </c>
      <c r="AA148" s="58">
        <v>63.663269999999997</v>
      </c>
      <c r="AB148" s="58">
        <v>67.405360000000002</v>
      </c>
    </row>
    <row r="149" spans="1:31" x14ac:dyDescent="0.25">
      <c r="A149" s="58" t="str">
        <f t="shared" si="3"/>
        <v>Colon25</v>
      </c>
      <c r="B149" s="58" t="s">
        <v>252</v>
      </c>
      <c r="C149" s="58" t="s">
        <v>4</v>
      </c>
      <c r="D149" s="58">
        <v>25</v>
      </c>
      <c r="G149" s="58">
        <v>6919</v>
      </c>
      <c r="I149" s="58">
        <v>64.420460000000006</v>
      </c>
      <c r="J149" s="58">
        <v>66.659930000000003</v>
      </c>
      <c r="K149" s="58">
        <v>63.770569999999999</v>
      </c>
      <c r="L149" s="58">
        <v>67.301299999999998</v>
      </c>
      <c r="R149" s="58" t="s">
        <v>252</v>
      </c>
      <c r="S149" s="58" t="s">
        <v>4</v>
      </c>
      <c r="T149" s="58">
        <v>25</v>
      </c>
      <c r="W149" s="58">
        <v>6919</v>
      </c>
      <c r="Y149" s="58">
        <v>64.420460000000006</v>
      </c>
      <c r="Z149" s="58">
        <v>66.659930000000003</v>
      </c>
      <c r="AA149" s="58">
        <v>63.770569999999999</v>
      </c>
      <c r="AB149" s="58">
        <v>67.301299999999998</v>
      </c>
    </row>
    <row r="150" spans="1:31" x14ac:dyDescent="0.25">
      <c r="A150" s="58" t="str">
        <f t="shared" si="3"/>
        <v>Colon26</v>
      </c>
      <c r="B150" s="58" t="s">
        <v>252</v>
      </c>
      <c r="C150" s="58" t="s">
        <v>4</v>
      </c>
      <c r="D150" s="58">
        <v>26</v>
      </c>
      <c r="G150" s="58">
        <v>7679</v>
      </c>
      <c r="I150" s="58">
        <v>64.47824</v>
      </c>
      <c r="J150" s="58">
        <v>66.604029999999995</v>
      </c>
      <c r="K150" s="58">
        <v>63.861620000000002</v>
      </c>
      <c r="L150" s="58">
        <v>67.212999999999994</v>
      </c>
      <c r="R150" s="58" t="s">
        <v>252</v>
      </c>
      <c r="S150" s="58" t="s">
        <v>4</v>
      </c>
      <c r="T150" s="58">
        <v>26</v>
      </c>
      <c r="W150" s="58">
        <v>7679</v>
      </c>
      <c r="Y150" s="58">
        <v>64.47824</v>
      </c>
      <c r="Z150" s="58">
        <v>66.604029999999995</v>
      </c>
      <c r="AA150" s="58">
        <v>63.861620000000002</v>
      </c>
      <c r="AB150" s="58">
        <v>67.212999999999994</v>
      </c>
    </row>
    <row r="151" spans="1:31" x14ac:dyDescent="0.25">
      <c r="A151" s="58" t="str">
        <f t="shared" si="3"/>
        <v>Colon27</v>
      </c>
      <c r="B151" s="58" t="s">
        <v>252</v>
      </c>
      <c r="C151" s="58" t="s">
        <v>4</v>
      </c>
      <c r="D151" s="58">
        <v>27</v>
      </c>
      <c r="E151" s="58" t="s">
        <v>192</v>
      </c>
      <c r="F151" s="58" t="s">
        <v>185</v>
      </c>
      <c r="G151" s="58">
        <v>8251</v>
      </c>
      <c r="H151" s="58">
        <v>68.779539999999997</v>
      </c>
      <c r="I151" s="58">
        <v>64.516329999999996</v>
      </c>
      <c r="J151" s="58">
        <v>66.56711</v>
      </c>
      <c r="K151" s="58">
        <v>63.921550000000003</v>
      </c>
      <c r="L151" s="58">
        <v>67.154669999999996</v>
      </c>
      <c r="M151" s="58">
        <v>65.549549999999996</v>
      </c>
      <c r="N151" s="58" t="s">
        <v>253</v>
      </c>
      <c r="O151" s="58" t="s">
        <v>253</v>
      </c>
      <c r="R151" s="58" t="s">
        <v>252</v>
      </c>
      <c r="S151" s="58" t="s">
        <v>4</v>
      </c>
      <c r="T151" s="58">
        <v>27</v>
      </c>
      <c r="U151" s="58" t="s">
        <v>192</v>
      </c>
      <c r="V151" s="58" t="s">
        <v>185</v>
      </c>
      <c r="W151" s="58">
        <v>8251</v>
      </c>
      <c r="X151" s="58">
        <v>68.779539999999997</v>
      </c>
      <c r="Y151" s="58">
        <v>64.516329999999996</v>
      </c>
      <c r="Z151" s="58">
        <v>66.56711</v>
      </c>
      <c r="AA151" s="58">
        <v>63.921550000000003</v>
      </c>
      <c r="AB151" s="58">
        <v>67.154669999999996</v>
      </c>
      <c r="AC151" s="58">
        <v>65.549549999999996</v>
      </c>
      <c r="AD151" s="58" t="s">
        <v>253</v>
      </c>
      <c r="AE151" s="58" t="s">
        <v>253</v>
      </c>
    </row>
    <row r="152" spans="1:31" x14ac:dyDescent="0.25">
      <c r="A152" s="58" t="str">
        <f t="shared" si="3"/>
        <v>Colon28</v>
      </c>
      <c r="B152" s="58" t="s">
        <v>252</v>
      </c>
      <c r="C152" s="58" t="s">
        <v>4</v>
      </c>
      <c r="D152" s="58">
        <v>28</v>
      </c>
      <c r="G152" s="58">
        <v>8439</v>
      </c>
      <c r="I152" s="58">
        <v>64.527979999999999</v>
      </c>
      <c r="J152" s="58">
        <v>66.555790000000002</v>
      </c>
      <c r="K152" s="58">
        <v>63.939929999999997</v>
      </c>
      <c r="L152" s="58">
        <v>67.136889999999994</v>
      </c>
      <c r="R152" s="58" t="s">
        <v>252</v>
      </c>
      <c r="S152" s="58" t="s">
        <v>4</v>
      </c>
      <c r="T152" s="58">
        <v>28</v>
      </c>
      <c r="W152" s="58">
        <v>8439</v>
      </c>
      <c r="Y152" s="58">
        <v>64.527979999999999</v>
      </c>
      <c r="Z152" s="58">
        <v>66.555790000000002</v>
      </c>
      <c r="AA152" s="58">
        <v>63.939929999999997</v>
      </c>
      <c r="AB152" s="58">
        <v>67.136889999999994</v>
      </c>
    </row>
    <row r="153" spans="1:31" x14ac:dyDescent="0.25">
      <c r="A153" s="58" t="str">
        <f t="shared" si="3"/>
        <v>Colon29</v>
      </c>
      <c r="B153" s="58" t="s">
        <v>252</v>
      </c>
      <c r="C153" s="58" t="s">
        <v>4</v>
      </c>
      <c r="D153" s="58">
        <v>29</v>
      </c>
      <c r="G153" s="58">
        <v>9199</v>
      </c>
      <c r="I153" s="58">
        <v>64.571449999999999</v>
      </c>
      <c r="J153" s="58">
        <v>66.513649999999998</v>
      </c>
      <c r="K153" s="58">
        <v>64.008290000000002</v>
      </c>
      <c r="L153" s="58">
        <v>67.070340000000002</v>
      </c>
      <c r="R153" s="58" t="s">
        <v>252</v>
      </c>
      <c r="S153" s="58" t="s">
        <v>4</v>
      </c>
      <c r="T153" s="58">
        <v>29</v>
      </c>
      <c r="W153" s="58">
        <v>9199</v>
      </c>
      <c r="Y153" s="58">
        <v>64.571449999999999</v>
      </c>
      <c r="Z153" s="58">
        <v>66.513649999999998</v>
      </c>
      <c r="AA153" s="58">
        <v>64.008290000000002</v>
      </c>
      <c r="AB153" s="58">
        <v>67.070340000000002</v>
      </c>
    </row>
    <row r="154" spans="1:31" x14ac:dyDescent="0.25">
      <c r="A154" s="58" t="str">
        <f t="shared" si="3"/>
        <v>Colon30</v>
      </c>
      <c r="B154" s="58" t="s">
        <v>252</v>
      </c>
      <c r="C154" s="58" t="s">
        <v>4</v>
      </c>
      <c r="D154" s="58">
        <v>30</v>
      </c>
      <c r="E154" s="58" t="s">
        <v>194</v>
      </c>
      <c r="F154" s="58" t="s">
        <v>174</v>
      </c>
      <c r="G154" s="58">
        <v>9255</v>
      </c>
      <c r="H154" s="58">
        <v>66.817939999999993</v>
      </c>
      <c r="I154" s="58">
        <v>64.574389999999994</v>
      </c>
      <c r="J154" s="58">
        <v>66.510739999999998</v>
      </c>
      <c r="K154" s="58">
        <v>64.012950000000004</v>
      </c>
      <c r="L154" s="58">
        <v>67.065719999999999</v>
      </c>
      <c r="M154" s="58">
        <v>65.549549999999996</v>
      </c>
      <c r="N154" s="58" t="s">
        <v>253</v>
      </c>
      <c r="O154" s="58" t="s">
        <v>243</v>
      </c>
      <c r="R154" s="58" t="s">
        <v>252</v>
      </c>
      <c r="S154" s="58" t="s">
        <v>4</v>
      </c>
      <c r="T154" s="58">
        <v>30</v>
      </c>
      <c r="U154" s="58" t="s">
        <v>194</v>
      </c>
      <c r="V154" s="58" t="s">
        <v>174</v>
      </c>
      <c r="W154" s="58">
        <v>9255</v>
      </c>
      <c r="X154" s="58">
        <v>66.817939999999993</v>
      </c>
      <c r="Y154" s="58">
        <v>64.574389999999994</v>
      </c>
      <c r="Z154" s="58">
        <v>66.510739999999998</v>
      </c>
      <c r="AA154" s="58">
        <v>64.012950000000004</v>
      </c>
      <c r="AB154" s="58">
        <v>67.065719999999999</v>
      </c>
      <c r="AC154" s="58">
        <v>65.549549999999996</v>
      </c>
      <c r="AD154" s="58" t="s">
        <v>253</v>
      </c>
      <c r="AE154" s="58" t="s">
        <v>243</v>
      </c>
    </row>
    <row r="155" spans="1:31" x14ac:dyDescent="0.25">
      <c r="A155" s="58" t="str">
        <f t="shared" si="3"/>
        <v>Colon31</v>
      </c>
      <c r="B155" s="58" t="s">
        <v>252</v>
      </c>
      <c r="C155" s="58" t="s">
        <v>4</v>
      </c>
      <c r="D155" s="58">
        <v>31</v>
      </c>
      <c r="G155" s="58">
        <v>9959</v>
      </c>
      <c r="I155" s="58">
        <v>64.609729999999999</v>
      </c>
      <c r="J155" s="58">
        <v>66.476389999999995</v>
      </c>
      <c r="K155" s="58">
        <v>64.068610000000007</v>
      </c>
      <c r="L155" s="58">
        <v>67.011570000000006</v>
      </c>
      <c r="R155" s="58" t="s">
        <v>252</v>
      </c>
      <c r="S155" s="58" t="s">
        <v>4</v>
      </c>
      <c r="T155" s="58">
        <v>31</v>
      </c>
      <c r="W155" s="58">
        <v>9959</v>
      </c>
      <c r="Y155" s="58">
        <v>64.609729999999999</v>
      </c>
      <c r="Z155" s="58">
        <v>66.476389999999995</v>
      </c>
      <c r="AA155" s="58">
        <v>64.068610000000007</v>
      </c>
      <c r="AB155" s="58">
        <v>67.011570000000006</v>
      </c>
    </row>
    <row r="156" spans="1:31" x14ac:dyDescent="0.25">
      <c r="A156" s="58" t="str">
        <f t="shared" si="3"/>
        <v>Hypopharynx1</v>
      </c>
      <c r="B156" s="58" t="s">
        <v>252</v>
      </c>
      <c r="C156" s="58" t="s">
        <v>17</v>
      </c>
      <c r="D156" s="58">
        <v>1</v>
      </c>
      <c r="G156" s="58">
        <v>31</v>
      </c>
      <c r="I156" s="58">
        <v>14.53903</v>
      </c>
      <c r="J156" s="58">
        <v>47.676850000000002</v>
      </c>
      <c r="K156" s="58">
        <v>6.7938999999999998</v>
      </c>
      <c r="L156" s="58">
        <v>57.753610000000002</v>
      </c>
      <c r="R156" s="58" t="s">
        <v>252</v>
      </c>
      <c r="S156" s="58" t="s">
        <v>17</v>
      </c>
      <c r="T156" s="58">
        <v>1</v>
      </c>
      <c r="W156" s="58">
        <v>31</v>
      </c>
      <c r="Y156" s="58">
        <v>14.53903</v>
      </c>
      <c r="Z156" s="58">
        <v>47.676850000000002</v>
      </c>
      <c r="AA156" s="58">
        <v>6.7938999999999998</v>
      </c>
      <c r="AB156" s="58">
        <v>57.753610000000002</v>
      </c>
    </row>
    <row r="157" spans="1:31" x14ac:dyDescent="0.25">
      <c r="A157" s="58" t="str">
        <f t="shared" si="3"/>
        <v>Hypopharynx2</v>
      </c>
      <c r="B157" s="58" t="s">
        <v>252</v>
      </c>
      <c r="C157" s="58" t="s">
        <v>17</v>
      </c>
      <c r="D157" s="58">
        <v>2</v>
      </c>
      <c r="E157" s="58" t="s">
        <v>195</v>
      </c>
      <c r="F157" s="58" t="s">
        <v>181</v>
      </c>
      <c r="G157" s="58">
        <v>33</v>
      </c>
      <c r="H157" s="58">
        <v>24.242419999999999</v>
      </c>
      <c r="I157" s="58">
        <v>15.33907</v>
      </c>
      <c r="J157" s="58">
        <v>47.288379999999997</v>
      </c>
      <c r="K157" s="58">
        <v>7.2937130000000003</v>
      </c>
      <c r="L157" s="58">
        <v>57.079430000000002</v>
      </c>
      <c r="M157" s="58">
        <v>32.218649999999997</v>
      </c>
      <c r="N157" s="58" t="s">
        <v>243</v>
      </c>
      <c r="O157" s="58" t="s">
        <v>243</v>
      </c>
      <c r="R157" s="58" t="s">
        <v>252</v>
      </c>
      <c r="S157" s="58" t="s">
        <v>17</v>
      </c>
      <c r="T157" s="58">
        <v>2</v>
      </c>
      <c r="U157" s="58" t="s">
        <v>195</v>
      </c>
      <c r="V157" s="58" t="s">
        <v>181</v>
      </c>
      <c r="W157" s="58">
        <v>33</v>
      </c>
      <c r="X157" s="58">
        <v>24.242419999999999</v>
      </c>
      <c r="Y157" s="58">
        <v>15.33907</v>
      </c>
      <c r="Z157" s="58">
        <v>47.288379999999997</v>
      </c>
      <c r="AA157" s="58">
        <v>7.2937130000000003</v>
      </c>
      <c r="AB157" s="58">
        <v>57.079430000000002</v>
      </c>
      <c r="AC157" s="58">
        <v>32.218649999999997</v>
      </c>
      <c r="AD157" s="58" t="s">
        <v>243</v>
      </c>
      <c r="AE157" s="58" t="s">
        <v>243</v>
      </c>
    </row>
    <row r="158" spans="1:31" x14ac:dyDescent="0.25">
      <c r="A158" s="58" t="str">
        <f t="shared" si="3"/>
        <v>Hypopharynx3</v>
      </c>
      <c r="B158" s="58" t="s">
        <v>252</v>
      </c>
      <c r="C158" s="58" t="s">
        <v>17</v>
      </c>
      <c r="D158" s="58">
        <v>3</v>
      </c>
      <c r="E158" s="58" t="s">
        <v>189</v>
      </c>
      <c r="F158" s="58" t="s">
        <v>214</v>
      </c>
      <c r="G158" s="58">
        <v>36</v>
      </c>
      <c r="H158" s="58">
        <v>30.55556</v>
      </c>
      <c r="I158" s="58">
        <v>15.98795</v>
      </c>
      <c r="J158" s="58">
        <v>46.62171</v>
      </c>
      <c r="K158" s="58">
        <v>8.5874450000000007</v>
      </c>
      <c r="L158" s="58">
        <v>55.940159999999999</v>
      </c>
      <c r="M158" s="58">
        <v>32.218649999999997</v>
      </c>
      <c r="N158" s="58" t="s">
        <v>243</v>
      </c>
      <c r="O158" s="58" t="s">
        <v>243</v>
      </c>
      <c r="R158" s="58" t="s">
        <v>252</v>
      </c>
      <c r="S158" s="58" t="s">
        <v>17</v>
      </c>
      <c r="T158" s="58">
        <v>3</v>
      </c>
      <c r="U158" s="58" t="s">
        <v>189</v>
      </c>
      <c r="V158" s="58" t="s">
        <v>214</v>
      </c>
      <c r="W158" s="58">
        <v>36</v>
      </c>
      <c r="X158" s="58">
        <v>30.55556</v>
      </c>
      <c r="Y158" s="58">
        <v>15.98795</v>
      </c>
      <c r="Z158" s="58">
        <v>46.62171</v>
      </c>
      <c r="AA158" s="58">
        <v>8.5874450000000007</v>
      </c>
      <c r="AB158" s="58">
        <v>55.940159999999999</v>
      </c>
      <c r="AC158" s="58">
        <v>32.218649999999997</v>
      </c>
      <c r="AD158" s="58" t="s">
        <v>243</v>
      </c>
      <c r="AE158" s="58" t="s">
        <v>243</v>
      </c>
    </row>
    <row r="159" spans="1:31" x14ac:dyDescent="0.25">
      <c r="A159" s="58" t="str">
        <f t="shared" si="3"/>
        <v>Hypopharynx4</v>
      </c>
      <c r="B159" s="58" t="s">
        <v>252</v>
      </c>
      <c r="C159" s="58" t="s">
        <v>17</v>
      </c>
      <c r="D159" s="58">
        <v>4</v>
      </c>
      <c r="E159" s="58" t="s">
        <v>203</v>
      </c>
      <c r="F159" s="58" t="s">
        <v>216</v>
      </c>
      <c r="G159" s="58">
        <v>47</v>
      </c>
      <c r="H159" s="58">
        <v>38.297870000000003</v>
      </c>
      <c r="I159" s="58">
        <v>18.067540000000001</v>
      </c>
      <c r="J159" s="58">
        <v>44.834139999999998</v>
      </c>
      <c r="K159" s="58">
        <v>11.2967</v>
      </c>
      <c r="L159" s="58">
        <v>53.039720000000003</v>
      </c>
      <c r="M159" s="58">
        <v>32.218649999999997</v>
      </c>
      <c r="N159" s="58" t="s">
        <v>243</v>
      </c>
      <c r="O159" s="58" t="s">
        <v>243</v>
      </c>
      <c r="R159" s="58" t="s">
        <v>252</v>
      </c>
      <c r="S159" s="58" t="s">
        <v>17</v>
      </c>
      <c r="T159" s="58">
        <v>4</v>
      </c>
      <c r="U159" s="58" t="s">
        <v>203</v>
      </c>
      <c r="V159" s="58" t="s">
        <v>216</v>
      </c>
      <c r="W159" s="58">
        <v>47</v>
      </c>
      <c r="X159" s="58">
        <v>38.297870000000003</v>
      </c>
      <c r="Y159" s="58">
        <v>18.067540000000001</v>
      </c>
      <c r="Z159" s="58">
        <v>44.834139999999998</v>
      </c>
      <c r="AA159" s="58">
        <v>11.2967</v>
      </c>
      <c r="AB159" s="58">
        <v>53.039720000000003</v>
      </c>
      <c r="AC159" s="58">
        <v>32.218649999999997</v>
      </c>
      <c r="AD159" s="58" t="s">
        <v>243</v>
      </c>
      <c r="AE159" s="58" t="s">
        <v>243</v>
      </c>
    </row>
    <row r="160" spans="1:31" x14ac:dyDescent="0.25">
      <c r="A160" s="58" t="str">
        <f t="shared" si="3"/>
        <v>Hypopharynx5</v>
      </c>
      <c r="B160" s="58" t="s">
        <v>252</v>
      </c>
      <c r="C160" s="58" t="s">
        <v>17</v>
      </c>
      <c r="D160" s="58">
        <v>5</v>
      </c>
      <c r="E160" s="58" t="s">
        <v>198</v>
      </c>
      <c r="F160" s="58" t="s">
        <v>183</v>
      </c>
      <c r="G160" s="58">
        <v>49</v>
      </c>
      <c r="H160" s="58">
        <v>38.775509999999997</v>
      </c>
      <c r="I160" s="58">
        <v>18.495509999999999</v>
      </c>
      <c r="J160" s="58">
        <v>44.629350000000002</v>
      </c>
      <c r="K160" s="58">
        <v>11.839729999999999</v>
      </c>
      <c r="L160" s="58">
        <v>52.699330000000003</v>
      </c>
      <c r="M160" s="58">
        <v>32.218649999999997</v>
      </c>
      <c r="N160" s="58" t="s">
        <v>243</v>
      </c>
      <c r="O160" s="58" t="s">
        <v>243</v>
      </c>
      <c r="R160" s="58" t="s">
        <v>252</v>
      </c>
      <c r="S160" s="58" t="s">
        <v>17</v>
      </c>
      <c r="T160" s="58">
        <v>5</v>
      </c>
      <c r="U160" s="58" t="s">
        <v>198</v>
      </c>
      <c r="V160" s="58" t="s">
        <v>183</v>
      </c>
      <c r="W160" s="58">
        <v>49</v>
      </c>
      <c r="X160" s="58">
        <v>38.775509999999997</v>
      </c>
      <c r="Y160" s="58">
        <v>18.495509999999999</v>
      </c>
      <c r="Z160" s="58">
        <v>44.629350000000002</v>
      </c>
      <c r="AA160" s="58">
        <v>11.839729999999999</v>
      </c>
      <c r="AB160" s="58">
        <v>52.699330000000003</v>
      </c>
      <c r="AC160" s="58">
        <v>32.218649999999997</v>
      </c>
      <c r="AD160" s="58" t="s">
        <v>243</v>
      </c>
      <c r="AE160" s="58" t="s">
        <v>243</v>
      </c>
    </row>
    <row r="161" spans="1:31" x14ac:dyDescent="0.25">
      <c r="A161" s="58" t="str">
        <f t="shared" si="3"/>
        <v>Hypopharynx6</v>
      </c>
      <c r="B161" s="58" t="s">
        <v>252</v>
      </c>
      <c r="C161" s="58" t="s">
        <v>17</v>
      </c>
      <c r="D161" s="58">
        <v>6</v>
      </c>
      <c r="E161" s="58" t="s">
        <v>199</v>
      </c>
      <c r="F161" s="58" t="s">
        <v>179</v>
      </c>
      <c r="G161" s="58">
        <v>49</v>
      </c>
      <c r="H161" s="58">
        <v>44.897959999999998</v>
      </c>
      <c r="I161" s="58">
        <v>18.495509999999999</v>
      </c>
      <c r="J161" s="58">
        <v>44.629350000000002</v>
      </c>
      <c r="K161" s="58">
        <v>11.839729999999999</v>
      </c>
      <c r="L161" s="58">
        <v>52.699330000000003</v>
      </c>
      <c r="M161" s="58">
        <v>32.218649999999997</v>
      </c>
      <c r="N161" s="58" t="s">
        <v>253</v>
      </c>
      <c r="O161" s="58" t="s">
        <v>243</v>
      </c>
      <c r="R161" s="58" t="s">
        <v>252</v>
      </c>
      <c r="S161" s="58" t="s">
        <v>17</v>
      </c>
      <c r="T161" s="58">
        <v>6</v>
      </c>
      <c r="U161" s="58" t="s">
        <v>199</v>
      </c>
      <c r="V161" s="58" t="s">
        <v>179</v>
      </c>
      <c r="W161" s="58">
        <v>49</v>
      </c>
      <c r="X161" s="58">
        <v>44.897959999999998</v>
      </c>
      <c r="Y161" s="58">
        <v>18.495509999999999</v>
      </c>
      <c r="Z161" s="58">
        <v>44.629350000000002</v>
      </c>
      <c r="AA161" s="58">
        <v>11.839729999999999</v>
      </c>
      <c r="AB161" s="58">
        <v>52.699330000000003</v>
      </c>
      <c r="AC161" s="58">
        <v>32.218649999999997</v>
      </c>
      <c r="AD161" s="58" t="s">
        <v>253</v>
      </c>
      <c r="AE161" s="58" t="s">
        <v>243</v>
      </c>
    </row>
    <row r="162" spans="1:31" x14ac:dyDescent="0.25">
      <c r="A162" s="58" t="str">
        <f t="shared" si="3"/>
        <v>Hypopharynx7</v>
      </c>
      <c r="B162" s="58" t="s">
        <v>252</v>
      </c>
      <c r="C162" s="58" t="s">
        <v>17</v>
      </c>
      <c r="D162" s="58">
        <v>7</v>
      </c>
      <c r="G162" s="58">
        <v>51</v>
      </c>
      <c r="I162" s="58">
        <v>18.66902</v>
      </c>
      <c r="J162" s="58">
        <v>44.453659999999999</v>
      </c>
      <c r="K162" s="58">
        <v>12.16794</v>
      </c>
      <c r="L162" s="58">
        <v>52.348970000000001</v>
      </c>
      <c r="R162" s="58" t="s">
        <v>252</v>
      </c>
      <c r="S162" s="58" t="s">
        <v>17</v>
      </c>
      <c r="T162" s="58">
        <v>7</v>
      </c>
      <c r="W162" s="58">
        <v>51</v>
      </c>
      <c r="Y162" s="58">
        <v>18.66902</v>
      </c>
      <c r="Z162" s="58">
        <v>44.453659999999999</v>
      </c>
      <c r="AA162" s="58">
        <v>12.16794</v>
      </c>
      <c r="AB162" s="58">
        <v>52.348970000000001</v>
      </c>
    </row>
    <row r="163" spans="1:31" x14ac:dyDescent="0.25">
      <c r="A163" s="58" t="str">
        <f t="shared" si="3"/>
        <v>Hypopharynx8</v>
      </c>
      <c r="B163" s="58" t="s">
        <v>252</v>
      </c>
      <c r="C163" s="58" t="s">
        <v>17</v>
      </c>
      <c r="D163" s="58">
        <v>8</v>
      </c>
      <c r="E163" s="58" t="s">
        <v>196</v>
      </c>
      <c r="F163" s="58" t="s">
        <v>215</v>
      </c>
      <c r="G163" s="58">
        <v>52</v>
      </c>
      <c r="H163" s="58">
        <v>17.307690000000001</v>
      </c>
      <c r="I163" s="58">
        <v>18.871880000000001</v>
      </c>
      <c r="J163" s="58">
        <v>44.220559999999999</v>
      </c>
      <c r="K163" s="58">
        <v>12.302250000000001</v>
      </c>
      <c r="L163" s="58">
        <v>51.987870000000001</v>
      </c>
      <c r="M163" s="58">
        <v>32.218649999999997</v>
      </c>
      <c r="N163" s="58" t="s">
        <v>244</v>
      </c>
      <c r="O163" s="58" t="s">
        <v>243</v>
      </c>
      <c r="R163" s="58" t="s">
        <v>252</v>
      </c>
      <c r="S163" s="58" t="s">
        <v>17</v>
      </c>
      <c r="T163" s="58">
        <v>8</v>
      </c>
      <c r="U163" s="58" t="s">
        <v>196</v>
      </c>
      <c r="V163" s="58" t="s">
        <v>215</v>
      </c>
      <c r="W163" s="58">
        <v>52</v>
      </c>
      <c r="X163" s="58">
        <v>17.307690000000001</v>
      </c>
      <c r="Y163" s="58">
        <v>18.871880000000001</v>
      </c>
      <c r="Z163" s="58">
        <v>44.220559999999999</v>
      </c>
      <c r="AA163" s="58">
        <v>12.302250000000001</v>
      </c>
      <c r="AB163" s="58">
        <v>51.987870000000001</v>
      </c>
      <c r="AC163" s="58">
        <v>32.218649999999997</v>
      </c>
      <c r="AD163" s="58" t="s">
        <v>244</v>
      </c>
      <c r="AE163" s="58" t="s">
        <v>243</v>
      </c>
    </row>
    <row r="164" spans="1:31" x14ac:dyDescent="0.25">
      <c r="A164" s="58" t="str">
        <f t="shared" si="3"/>
        <v>Hypopharynx9</v>
      </c>
      <c r="B164" s="58" t="s">
        <v>252</v>
      </c>
      <c r="C164" s="58" t="s">
        <v>17</v>
      </c>
      <c r="D164" s="58">
        <v>9</v>
      </c>
      <c r="E164" s="58" t="s">
        <v>191</v>
      </c>
      <c r="F164" s="58" t="s">
        <v>245</v>
      </c>
      <c r="G164" s="58">
        <v>56</v>
      </c>
      <c r="H164" s="58">
        <v>21.428570000000001</v>
      </c>
      <c r="I164" s="58">
        <v>19.396640000000001</v>
      </c>
      <c r="J164" s="58">
        <v>43.925249999999998</v>
      </c>
      <c r="K164" s="58">
        <v>13.0349</v>
      </c>
      <c r="L164" s="58">
        <v>51.408340000000003</v>
      </c>
      <c r="M164" s="58">
        <v>32.218649999999997</v>
      </c>
      <c r="N164" s="58" t="s">
        <v>243</v>
      </c>
      <c r="O164" s="58" t="s">
        <v>243</v>
      </c>
      <c r="R164" s="58" t="s">
        <v>252</v>
      </c>
      <c r="S164" s="58" t="s">
        <v>17</v>
      </c>
      <c r="T164" s="58">
        <v>9</v>
      </c>
      <c r="U164" s="58" t="s">
        <v>191</v>
      </c>
      <c r="V164" s="58" t="s">
        <v>245</v>
      </c>
      <c r="W164" s="58">
        <v>56</v>
      </c>
      <c r="X164" s="58">
        <v>21.428570000000001</v>
      </c>
      <c r="Y164" s="58">
        <v>19.396640000000001</v>
      </c>
      <c r="Z164" s="58">
        <v>43.925249999999998</v>
      </c>
      <c r="AA164" s="58">
        <v>13.0349</v>
      </c>
      <c r="AB164" s="58">
        <v>51.408340000000003</v>
      </c>
      <c r="AC164" s="58">
        <v>32.218649999999997</v>
      </c>
      <c r="AD164" s="58" t="s">
        <v>243</v>
      </c>
      <c r="AE164" s="58" t="s">
        <v>243</v>
      </c>
    </row>
    <row r="165" spans="1:31" x14ac:dyDescent="0.25">
      <c r="A165" s="58" t="str">
        <f t="shared" si="3"/>
        <v>Hypopharynx10</v>
      </c>
      <c r="B165" s="58" t="s">
        <v>252</v>
      </c>
      <c r="C165" s="58" t="s">
        <v>17</v>
      </c>
      <c r="D165" s="58">
        <v>10</v>
      </c>
      <c r="E165" s="58" t="s">
        <v>197</v>
      </c>
      <c r="F165" s="58" t="s">
        <v>221</v>
      </c>
      <c r="G165" s="58">
        <v>58</v>
      </c>
      <c r="H165" s="58">
        <v>36.206899999999997</v>
      </c>
      <c r="I165" s="58">
        <v>19.565200000000001</v>
      </c>
      <c r="J165" s="58">
        <v>43.718029999999999</v>
      </c>
      <c r="K165" s="58">
        <v>13.447609999999999</v>
      </c>
      <c r="L165" s="58">
        <v>51.114179999999998</v>
      </c>
      <c r="M165" s="58">
        <v>32.218649999999997</v>
      </c>
      <c r="N165" s="58" t="s">
        <v>243</v>
      </c>
      <c r="O165" s="58" t="s">
        <v>243</v>
      </c>
      <c r="R165" s="58" t="s">
        <v>252</v>
      </c>
      <c r="S165" s="58" t="s">
        <v>17</v>
      </c>
      <c r="T165" s="58">
        <v>10</v>
      </c>
      <c r="U165" s="58" t="s">
        <v>197</v>
      </c>
      <c r="V165" s="58" t="s">
        <v>221</v>
      </c>
      <c r="W165" s="58">
        <v>58</v>
      </c>
      <c r="X165" s="58">
        <v>36.206899999999997</v>
      </c>
      <c r="Y165" s="58">
        <v>19.565200000000001</v>
      </c>
      <c r="Z165" s="58">
        <v>43.718029999999999</v>
      </c>
      <c r="AA165" s="58">
        <v>13.447609999999999</v>
      </c>
      <c r="AB165" s="58">
        <v>51.114179999999998</v>
      </c>
      <c r="AC165" s="58">
        <v>32.218649999999997</v>
      </c>
      <c r="AD165" s="58" t="s">
        <v>243</v>
      </c>
      <c r="AE165" s="58" t="s">
        <v>243</v>
      </c>
    </row>
    <row r="166" spans="1:31" x14ac:dyDescent="0.25">
      <c r="A166" s="58" t="str">
        <f t="shared" si="3"/>
        <v>Hypopharynx11</v>
      </c>
      <c r="B166" s="58" t="s">
        <v>252</v>
      </c>
      <c r="C166" s="58" t="s">
        <v>17</v>
      </c>
      <c r="D166" s="58">
        <v>11</v>
      </c>
      <c r="E166" s="58" t="s">
        <v>200</v>
      </c>
      <c r="F166" s="58" t="s">
        <v>220</v>
      </c>
      <c r="G166" s="58">
        <v>70</v>
      </c>
      <c r="H166" s="58">
        <v>37.142859999999999</v>
      </c>
      <c r="I166" s="58">
        <v>20.75197</v>
      </c>
      <c r="J166" s="58">
        <v>42.689300000000003</v>
      </c>
      <c r="K166" s="58">
        <v>15.03349</v>
      </c>
      <c r="L166" s="58">
        <v>49.432400000000001</v>
      </c>
      <c r="M166" s="58">
        <v>32.218649999999997</v>
      </c>
      <c r="N166" s="58" t="s">
        <v>243</v>
      </c>
      <c r="O166" s="58" t="s">
        <v>243</v>
      </c>
      <c r="R166" s="58" t="s">
        <v>252</v>
      </c>
      <c r="S166" s="58" t="s">
        <v>17</v>
      </c>
      <c r="T166" s="58">
        <v>11</v>
      </c>
      <c r="U166" s="58" t="s">
        <v>200</v>
      </c>
      <c r="V166" s="58" t="s">
        <v>220</v>
      </c>
      <c r="W166" s="58">
        <v>70</v>
      </c>
      <c r="X166" s="58">
        <v>37.142859999999999</v>
      </c>
      <c r="Y166" s="58">
        <v>20.75197</v>
      </c>
      <c r="Z166" s="58">
        <v>42.689300000000003</v>
      </c>
      <c r="AA166" s="58">
        <v>15.03349</v>
      </c>
      <c r="AB166" s="58">
        <v>49.432400000000001</v>
      </c>
      <c r="AC166" s="58">
        <v>32.218649999999997</v>
      </c>
      <c r="AD166" s="58" t="s">
        <v>243</v>
      </c>
      <c r="AE166" s="58" t="s">
        <v>243</v>
      </c>
    </row>
    <row r="167" spans="1:31" x14ac:dyDescent="0.25">
      <c r="A167" s="58" t="str">
        <f t="shared" si="3"/>
        <v>Hypopharynx12</v>
      </c>
      <c r="B167" s="58" t="s">
        <v>252</v>
      </c>
      <c r="C167" s="58" t="s">
        <v>17</v>
      </c>
      <c r="D167" s="58">
        <v>12</v>
      </c>
      <c r="G167" s="58">
        <v>71</v>
      </c>
      <c r="I167" s="58">
        <v>20.87857</v>
      </c>
      <c r="J167" s="58">
        <v>42.644219999999997</v>
      </c>
      <c r="K167" s="58">
        <v>15.22189</v>
      </c>
      <c r="L167" s="58">
        <v>49.216619999999999</v>
      </c>
      <c r="R167" s="58" t="s">
        <v>252</v>
      </c>
      <c r="S167" s="58" t="s">
        <v>17</v>
      </c>
      <c r="T167" s="58">
        <v>12</v>
      </c>
      <c r="W167" s="58">
        <v>71</v>
      </c>
      <c r="Y167" s="58">
        <v>20.87857</v>
      </c>
      <c r="Z167" s="58">
        <v>42.644219999999997</v>
      </c>
      <c r="AA167" s="58">
        <v>15.22189</v>
      </c>
      <c r="AB167" s="58">
        <v>49.216619999999999</v>
      </c>
    </row>
    <row r="168" spans="1:31" x14ac:dyDescent="0.25">
      <c r="A168" s="58" t="str">
        <f t="shared" si="3"/>
        <v>Hypopharynx13</v>
      </c>
      <c r="B168" s="58" t="s">
        <v>252</v>
      </c>
      <c r="C168" s="58" t="s">
        <v>17</v>
      </c>
      <c r="D168" s="58">
        <v>13</v>
      </c>
      <c r="E168" s="58" t="s">
        <v>188</v>
      </c>
      <c r="F168" s="58" t="s">
        <v>300</v>
      </c>
      <c r="G168" s="58">
        <v>75</v>
      </c>
      <c r="H168" s="58">
        <v>42.666670000000003</v>
      </c>
      <c r="I168" s="58">
        <v>21.21876</v>
      </c>
      <c r="J168" s="58">
        <v>42.371659999999999</v>
      </c>
      <c r="K168" s="58">
        <v>15.65268</v>
      </c>
      <c r="L168" s="58">
        <v>48.849580000000003</v>
      </c>
      <c r="M168" s="58">
        <v>32.218649999999997</v>
      </c>
      <c r="N168" s="58" t="s">
        <v>253</v>
      </c>
      <c r="O168" s="58" t="s">
        <v>243</v>
      </c>
      <c r="R168" s="58" t="s">
        <v>252</v>
      </c>
      <c r="S168" s="58" t="s">
        <v>17</v>
      </c>
      <c r="T168" s="58">
        <v>13</v>
      </c>
      <c r="U168" s="58" t="s">
        <v>188</v>
      </c>
      <c r="V168" s="58" t="s">
        <v>186</v>
      </c>
      <c r="W168" s="58">
        <v>75</v>
      </c>
      <c r="X168" s="58">
        <v>42.666670000000003</v>
      </c>
      <c r="Y168" s="58">
        <v>21.21876</v>
      </c>
      <c r="Z168" s="58">
        <v>42.371659999999999</v>
      </c>
      <c r="AA168" s="58">
        <v>15.65268</v>
      </c>
      <c r="AB168" s="58">
        <v>48.849580000000003</v>
      </c>
      <c r="AC168" s="58">
        <v>32.218649999999997</v>
      </c>
      <c r="AD168" s="58" t="s">
        <v>253</v>
      </c>
      <c r="AE168" s="58" t="s">
        <v>243</v>
      </c>
    </row>
    <row r="169" spans="1:31" x14ac:dyDescent="0.25">
      <c r="A169" s="58" t="str">
        <f t="shared" si="3"/>
        <v>Hypopharynx14</v>
      </c>
      <c r="B169" s="58" t="s">
        <v>252</v>
      </c>
      <c r="C169" s="58" t="s">
        <v>17</v>
      </c>
      <c r="D169" s="58">
        <v>14</v>
      </c>
      <c r="E169" s="58" t="s">
        <v>206</v>
      </c>
      <c r="F169" s="58" t="s">
        <v>304</v>
      </c>
      <c r="G169" s="58">
        <v>82</v>
      </c>
      <c r="H169" s="58">
        <v>37.804879999999997</v>
      </c>
      <c r="I169" s="58">
        <v>21.69021</v>
      </c>
      <c r="J169" s="58">
        <v>41.95973</v>
      </c>
      <c r="K169" s="58">
        <v>16.328520000000001</v>
      </c>
      <c r="L169" s="58">
        <v>48.127749999999999</v>
      </c>
      <c r="M169" s="58">
        <v>32.218649999999997</v>
      </c>
      <c r="N169" s="58" t="s">
        <v>243</v>
      </c>
      <c r="O169" s="58" t="s">
        <v>243</v>
      </c>
      <c r="R169" s="58" t="s">
        <v>252</v>
      </c>
      <c r="S169" s="58" t="s">
        <v>17</v>
      </c>
      <c r="T169" s="58">
        <v>14</v>
      </c>
      <c r="U169" s="58" t="s">
        <v>206</v>
      </c>
      <c r="V169" s="58" t="s">
        <v>218</v>
      </c>
      <c r="W169" s="58">
        <v>82</v>
      </c>
      <c r="X169" s="58">
        <v>37.804879999999997</v>
      </c>
      <c r="Y169" s="58">
        <v>21.69021</v>
      </c>
      <c r="Z169" s="58">
        <v>41.95973</v>
      </c>
      <c r="AA169" s="58">
        <v>16.328520000000001</v>
      </c>
      <c r="AB169" s="58">
        <v>48.127749999999999</v>
      </c>
      <c r="AC169" s="58">
        <v>32.218649999999997</v>
      </c>
      <c r="AD169" s="58" t="s">
        <v>243</v>
      </c>
      <c r="AE169" s="58" t="s">
        <v>243</v>
      </c>
    </row>
    <row r="170" spans="1:31" x14ac:dyDescent="0.25">
      <c r="A170" s="58" t="str">
        <f t="shared" si="3"/>
        <v>Hypopharynx15</v>
      </c>
      <c r="B170" s="58" t="s">
        <v>252</v>
      </c>
      <c r="C170" s="58" t="s">
        <v>17</v>
      </c>
      <c r="D170" s="58">
        <v>15</v>
      </c>
      <c r="E170" s="58" t="s">
        <v>205</v>
      </c>
      <c r="F170" s="58" t="s">
        <v>303</v>
      </c>
      <c r="G170" s="58">
        <v>82</v>
      </c>
      <c r="H170" s="58">
        <v>30.4878</v>
      </c>
      <c r="I170" s="58">
        <v>21.69021</v>
      </c>
      <c r="J170" s="58">
        <v>41.95973</v>
      </c>
      <c r="K170" s="58">
        <v>16.328520000000001</v>
      </c>
      <c r="L170" s="58">
        <v>48.127749999999999</v>
      </c>
      <c r="M170" s="58">
        <v>32.218649999999997</v>
      </c>
      <c r="N170" s="58" t="s">
        <v>243</v>
      </c>
      <c r="O170" s="58" t="s">
        <v>243</v>
      </c>
      <c r="R170" s="58" t="s">
        <v>252</v>
      </c>
      <c r="S170" s="58" t="s">
        <v>17</v>
      </c>
      <c r="T170" s="58">
        <v>15</v>
      </c>
      <c r="U170" s="58" t="s">
        <v>205</v>
      </c>
      <c r="V170" s="58" t="s">
        <v>217</v>
      </c>
      <c r="W170" s="58">
        <v>82</v>
      </c>
      <c r="X170" s="58">
        <v>30.4878</v>
      </c>
      <c r="Y170" s="58">
        <v>21.69021</v>
      </c>
      <c r="Z170" s="58">
        <v>41.95973</v>
      </c>
      <c r="AA170" s="58">
        <v>16.328520000000001</v>
      </c>
      <c r="AB170" s="58">
        <v>48.127749999999999</v>
      </c>
      <c r="AC170" s="58">
        <v>32.218649999999997</v>
      </c>
      <c r="AD170" s="58" t="s">
        <v>243</v>
      </c>
      <c r="AE170" s="58" t="s">
        <v>243</v>
      </c>
    </row>
    <row r="171" spans="1:31" x14ac:dyDescent="0.25">
      <c r="A171" s="58" t="str">
        <f t="shared" si="3"/>
        <v>Hypopharynx16</v>
      </c>
      <c r="B171" s="58" t="s">
        <v>252</v>
      </c>
      <c r="C171" s="58" t="s">
        <v>17</v>
      </c>
      <c r="D171" s="58">
        <v>16</v>
      </c>
      <c r="E171" s="58" t="s">
        <v>201</v>
      </c>
      <c r="F171" s="58" t="s">
        <v>184</v>
      </c>
      <c r="G171" s="58">
        <v>87</v>
      </c>
      <c r="H171" s="58">
        <v>29.885059999999999</v>
      </c>
      <c r="I171" s="58">
        <v>22.01407</v>
      </c>
      <c r="J171" s="58">
        <v>41.671349999999997</v>
      </c>
      <c r="K171" s="58">
        <v>16.800239999999999</v>
      </c>
      <c r="L171" s="58">
        <v>47.666559999999997</v>
      </c>
      <c r="M171" s="58">
        <v>32.218649999999997</v>
      </c>
      <c r="N171" s="58" t="s">
        <v>243</v>
      </c>
      <c r="O171" s="58" t="s">
        <v>243</v>
      </c>
      <c r="R171" s="58" t="s">
        <v>252</v>
      </c>
      <c r="S171" s="58" t="s">
        <v>17</v>
      </c>
      <c r="T171" s="58">
        <v>16</v>
      </c>
      <c r="U171" s="58" t="s">
        <v>201</v>
      </c>
      <c r="V171" s="58" t="s">
        <v>184</v>
      </c>
      <c r="W171" s="58">
        <v>87</v>
      </c>
      <c r="X171" s="58">
        <v>29.885059999999999</v>
      </c>
      <c r="Y171" s="58">
        <v>22.01407</v>
      </c>
      <c r="Z171" s="58">
        <v>41.671349999999997</v>
      </c>
      <c r="AA171" s="58">
        <v>16.800239999999999</v>
      </c>
      <c r="AB171" s="58">
        <v>47.666559999999997</v>
      </c>
      <c r="AC171" s="58">
        <v>32.218649999999997</v>
      </c>
      <c r="AD171" s="58" t="s">
        <v>243</v>
      </c>
      <c r="AE171" s="58" t="s">
        <v>243</v>
      </c>
    </row>
    <row r="172" spans="1:31" x14ac:dyDescent="0.25">
      <c r="A172" s="58" t="str">
        <f t="shared" si="3"/>
        <v>Hypopharynx17</v>
      </c>
      <c r="B172" s="58" t="s">
        <v>252</v>
      </c>
      <c r="C172" s="58" t="s">
        <v>17</v>
      </c>
      <c r="D172" s="58">
        <v>17</v>
      </c>
      <c r="G172" s="58">
        <v>91</v>
      </c>
      <c r="I172" s="58">
        <v>22.236470000000001</v>
      </c>
      <c r="J172" s="58">
        <v>41.474110000000003</v>
      </c>
      <c r="K172" s="58">
        <v>17.13747</v>
      </c>
      <c r="L172" s="58">
        <v>47.241599999999998</v>
      </c>
      <c r="R172" s="58" t="s">
        <v>252</v>
      </c>
      <c r="S172" s="58" t="s">
        <v>17</v>
      </c>
      <c r="T172" s="58">
        <v>17</v>
      </c>
      <c r="W172" s="58">
        <v>91</v>
      </c>
      <c r="Y172" s="58">
        <v>22.236470000000001</v>
      </c>
      <c r="Z172" s="58">
        <v>41.474110000000003</v>
      </c>
      <c r="AA172" s="58">
        <v>17.13747</v>
      </c>
      <c r="AB172" s="58">
        <v>47.241599999999998</v>
      </c>
    </row>
    <row r="173" spans="1:31" x14ac:dyDescent="0.25">
      <c r="A173" s="58" t="str">
        <f t="shared" si="3"/>
        <v>Hypopharynx18</v>
      </c>
      <c r="B173" s="58" t="s">
        <v>252</v>
      </c>
      <c r="C173" s="58" t="s">
        <v>17</v>
      </c>
      <c r="D173" s="58">
        <v>18</v>
      </c>
      <c r="E173" s="58" t="s">
        <v>204</v>
      </c>
      <c r="F173" s="58" t="s">
        <v>207</v>
      </c>
      <c r="G173" s="58">
        <v>104</v>
      </c>
      <c r="H173" s="58">
        <v>32.692309999999999</v>
      </c>
      <c r="I173" s="58">
        <v>22.917719999999999</v>
      </c>
      <c r="J173" s="58">
        <v>40.905459999999998</v>
      </c>
      <c r="K173" s="58">
        <v>18.151430000000001</v>
      </c>
      <c r="L173" s="58">
        <v>46.318480000000001</v>
      </c>
      <c r="M173" s="58">
        <v>32.218649999999997</v>
      </c>
      <c r="N173" s="58" t="s">
        <v>243</v>
      </c>
      <c r="O173" s="58" t="s">
        <v>243</v>
      </c>
      <c r="R173" s="58" t="s">
        <v>252</v>
      </c>
      <c r="S173" s="58" t="s">
        <v>17</v>
      </c>
      <c r="T173" s="58">
        <v>18</v>
      </c>
      <c r="U173" s="58" t="s">
        <v>204</v>
      </c>
      <c r="V173" s="58" t="s">
        <v>212</v>
      </c>
      <c r="W173" s="58">
        <v>104</v>
      </c>
      <c r="X173" s="58">
        <v>32.692309999999999</v>
      </c>
      <c r="Y173" s="58">
        <v>22.917719999999999</v>
      </c>
      <c r="Z173" s="58">
        <v>40.905459999999998</v>
      </c>
      <c r="AA173" s="58">
        <v>18.151430000000001</v>
      </c>
      <c r="AB173" s="58">
        <v>46.318480000000001</v>
      </c>
      <c r="AC173" s="58">
        <v>32.218649999999997</v>
      </c>
      <c r="AD173" s="58" t="s">
        <v>243</v>
      </c>
      <c r="AE173" s="58" t="s">
        <v>243</v>
      </c>
    </row>
    <row r="174" spans="1:31" x14ac:dyDescent="0.25">
      <c r="A174" s="58" t="str">
        <f t="shared" si="3"/>
        <v>Hypopharynx19</v>
      </c>
      <c r="B174" s="58" t="s">
        <v>252</v>
      </c>
      <c r="C174" s="58" t="s">
        <v>17</v>
      </c>
      <c r="D174" s="58">
        <v>19</v>
      </c>
      <c r="E174" s="58" t="s">
        <v>193</v>
      </c>
      <c r="F174" s="58" t="s">
        <v>173</v>
      </c>
      <c r="G174" s="58">
        <v>106</v>
      </c>
      <c r="H174" s="58">
        <v>35.849060000000001</v>
      </c>
      <c r="I174" s="58">
        <v>22.987100000000002</v>
      </c>
      <c r="J174" s="58">
        <v>40.813490000000002</v>
      </c>
      <c r="K174" s="58">
        <v>18.23583</v>
      </c>
      <c r="L174" s="58">
        <v>46.169220000000003</v>
      </c>
      <c r="M174" s="58">
        <v>32.218649999999997</v>
      </c>
      <c r="N174" s="58" t="s">
        <v>243</v>
      </c>
      <c r="O174" s="58" t="s">
        <v>243</v>
      </c>
      <c r="R174" s="58" t="s">
        <v>252</v>
      </c>
      <c r="S174" s="58" t="s">
        <v>17</v>
      </c>
      <c r="T174" s="58">
        <v>19</v>
      </c>
      <c r="U174" s="58" t="s">
        <v>193</v>
      </c>
      <c r="V174" s="58" t="s">
        <v>173</v>
      </c>
      <c r="W174" s="58">
        <v>106</v>
      </c>
      <c r="X174" s="58">
        <v>35.849060000000001</v>
      </c>
      <c r="Y174" s="58">
        <v>22.987100000000002</v>
      </c>
      <c r="Z174" s="58">
        <v>40.813490000000002</v>
      </c>
      <c r="AA174" s="58">
        <v>18.23583</v>
      </c>
      <c r="AB174" s="58">
        <v>46.169220000000003</v>
      </c>
      <c r="AC174" s="58">
        <v>32.218649999999997</v>
      </c>
      <c r="AD174" s="58" t="s">
        <v>243</v>
      </c>
      <c r="AE174" s="58" t="s">
        <v>243</v>
      </c>
    </row>
    <row r="175" spans="1:31" x14ac:dyDescent="0.25">
      <c r="A175" s="58" t="str">
        <f t="shared" si="3"/>
        <v>Hypopharynx20</v>
      </c>
      <c r="B175" s="58" t="s">
        <v>252</v>
      </c>
      <c r="C175" s="58" t="s">
        <v>17</v>
      </c>
      <c r="D175" s="58">
        <v>20</v>
      </c>
      <c r="G175" s="58">
        <v>111</v>
      </c>
      <c r="I175" s="58">
        <v>23.218769999999999</v>
      </c>
      <c r="J175" s="58">
        <v>40.602350000000001</v>
      </c>
      <c r="K175" s="58">
        <v>18.554120000000001</v>
      </c>
      <c r="L175" s="58">
        <v>45.862830000000002</v>
      </c>
      <c r="R175" s="58" t="s">
        <v>252</v>
      </c>
      <c r="S175" s="58" t="s">
        <v>17</v>
      </c>
      <c r="T175" s="58">
        <v>20</v>
      </c>
      <c r="W175" s="58">
        <v>111</v>
      </c>
      <c r="Y175" s="58">
        <v>23.218769999999999</v>
      </c>
      <c r="Z175" s="58">
        <v>40.602350000000001</v>
      </c>
      <c r="AA175" s="58">
        <v>18.554120000000001</v>
      </c>
      <c r="AB175" s="58">
        <v>45.862830000000002</v>
      </c>
    </row>
    <row r="176" spans="1:31" x14ac:dyDescent="0.25">
      <c r="A176" s="58" t="str">
        <f t="shared" si="3"/>
        <v>Hypopharynx21</v>
      </c>
      <c r="B176" s="58" t="s">
        <v>252</v>
      </c>
      <c r="C176" s="58" t="s">
        <v>17</v>
      </c>
      <c r="D176" s="58">
        <v>21</v>
      </c>
      <c r="E176" s="58" t="s">
        <v>190</v>
      </c>
      <c r="F176" s="58" t="s">
        <v>213</v>
      </c>
      <c r="G176" s="58">
        <v>119</v>
      </c>
      <c r="H176" s="58">
        <v>18.487390000000001</v>
      </c>
      <c r="I176" s="58">
        <v>23.558610000000002</v>
      </c>
      <c r="J176" s="58">
        <v>40.3202</v>
      </c>
      <c r="K176" s="58">
        <v>19.022110000000001</v>
      </c>
      <c r="L176" s="58">
        <v>45.377220000000001</v>
      </c>
      <c r="M176" s="58">
        <v>32.218649999999997</v>
      </c>
      <c r="N176" s="58" t="s">
        <v>244</v>
      </c>
      <c r="O176" s="58" t="s">
        <v>244</v>
      </c>
      <c r="R176" s="58" t="s">
        <v>252</v>
      </c>
      <c r="S176" s="58" t="s">
        <v>17</v>
      </c>
      <c r="T176" s="58">
        <v>21</v>
      </c>
      <c r="U176" s="58" t="s">
        <v>190</v>
      </c>
      <c r="V176" s="58" t="s">
        <v>213</v>
      </c>
      <c r="W176" s="58">
        <v>119</v>
      </c>
      <c r="X176" s="58">
        <v>18.487390000000001</v>
      </c>
      <c r="Y176" s="58">
        <v>23.558610000000002</v>
      </c>
      <c r="Z176" s="58">
        <v>40.3202</v>
      </c>
      <c r="AA176" s="58">
        <v>19.022110000000001</v>
      </c>
      <c r="AB176" s="58">
        <v>45.377220000000001</v>
      </c>
      <c r="AC176" s="58">
        <v>32.218649999999997</v>
      </c>
      <c r="AD176" s="58" t="s">
        <v>244</v>
      </c>
      <c r="AE176" s="58" t="s">
        <v>244</v>
      </c>
    </row>
    <row r="177" spans="1:31" x14ac:dyDescent="0.25">
      <c r="A177" s="58" t="str">
        <f t="shared" si="3"/>
        <v>Hypopharynx22</v>
      </c>
      <c r="B177" s="58" t="s">
        <v>252</v>
      </c>
      <c r="C177" s="58" t="s">
        <v>17</v>
      </c>
      <c r="D177" s="58">
        <v>22</v>
      </c>
      <c r="E177" s="58" t="s">
        <v>202</v>
      </c>
      <c r="F177" s="58" t="s">
        <v>219</v>
      </c>
      <c r="G177" s="58">
        <v>126</v>
      </c>
      <c r="H177" s="58">
        <v>37.301589999999997</v>
      </c>
      <c r="I177" s="58">
        <v>23.814080000000001</v>
      </c>
      <c r="J177" s="58">
        <v>40.133159999999997</v>
      </c>
      <c r="K177" s="58">
        <v>19.383900000000001</v>
      </c>
      <c r="L177" s="58">
        <v>45.053789999999999</v>
      </c>
      <c r="M177" s="58">
        <v>32.218649999999997</v>
      </c>
      <c r="N177" s="58" t="s">
        <v>243</v>
      </c>
      <c r="O177" s="58" t="s">
        <v>243</v>
      </c>
      <c r="R177" s="58" t="s">
        <v>252</v>
      </c>
      <c r="S177" s="58" t="s">
        <v>17</v>
      </c>
      <c r="T177" s="58">
        <v>22</v>
      </c>
      <c r="U177" s="58" t="s">
        <v>202</v>
      </c>
      <c r="V177" s="58" t="s">
        <v>219</v>
      </c>
      <c r="W177" s="58">
        <v>126</v>
      </c>
      <c r="X177" s="58">
        <v>37.301589999999997</v>
      </c>
      <c r="Y177" s="58">
        <v>23.814080000000001</v>
      </c>
      <c r="Z177" s="58">
        <v>40.133159999999997</v>
      </c>
      <c r="AA177" s="58">
        <v>19.383900000000001</v>
      </c>
      <c r="AB177" s="58">
        <v>45.053789999999999</v>
      </c>
      <c r="AC177" s="58">
        <v>32.218649999999997</v>
      </c>
      <c r="AD177" s="58" t="s">
        <v>243</v>
      </c>
      <c r="AE177" s="58" t="s">
        <v>243</v>
      </c>
    </row>
    <row r="178" spans="1:31" x14ac:dyDescent="0.25">
      <c r="A178" s="58" t="str">
        <f t="shared" si="3"/>
        <v>Hypopharynx23</v>
      </c>
      <c r="B178" s="58" t="s">
        <v>252</v>
      </c>
      <c r="C178" s="58" t="s">
        <v>17</v>
      </c>
      <c r="D178" s="58">
        <v>23</v>
      </c>
      <c r="G178" s="58">
        <v>131</v>
      </c>
      <c r="I178" s="58">
        <v>23.946709999999999</v>
      </c>
      <c r="J178" s="58">
        <v>39.982419999999998</v>
      </c>
      <c r="K178" s="58">
        <v>19.64744</v>
      </c>
      <c r="L178" s="58">
        <v>44.813299999999998</v>
      </c>
      <c r="R178" s="58" t="s">
        <v>252</v>
      </c>
      <c r="S178" s="58" t="s">
        <v>17</v>
      </c>
      <c r="T178" s="58">
        <v>23</v>
      </c>
      <c r="W178" s="58">
        <v>131</v>
      </c>
      <c r="Y178" s="58">
        <v>23.946709999999999</v>
      </c>
      <c r="Z178" s="58">
        <v>39.982419999999998</v>
      </c>
      <c r="AA178" s="58">
        <v>19.64744</v>
      </c>
      <c r="AB178" s="58">
        <v>44.813299999999998</v>
      </c>
    </row>
    <row r="179" spans="1:31" x14ac:dyDescent="0.25">
      <c r="A179" s="58" t="str">
        <f t="shared" si="3"/>
        <v>Hypopharynx24</v>
      </c>
      <c r="B179" s="58" t="s">
        <v>252</v>
      </c>
      <c r="C179" s="58" t="s">
        <v>17</v>
      </c>
      <c r="D179" s="58">
        <v>24</v>
      </c>
      <c r="E179" s="58" t="s">
        <v>194</v>
      </c>
      <c r="F179" s="58" t="s">
        <v>174</v>
      </c>
      <c r="G179" s="58">
        <v>147</v>
      </c>
      <c r="H179" s="58">
        <v>29.2517</v>
      </c>
      <c r="I179" s="58">
        <v>24.447299999999998</v>
      </c>
      <c r="J179" s="58">
        <v>39.545729999999999</v>
      </c>
      <c r="K179" s="58">
        <v>20.373550000000002</v>
      </c>
      <c r="L179" s="58">
        <v>44.099589999999999</v>
      </c>
      <c r="M179" s="58">
        <v>32.218649999999997</v>
      </c>
      <c r="N179" s="58" t="s">
        <v>243</v>
      </c>
      <c r="O179" s="58" t="s">
        <v>243</v>
      </c>
      <c r="R179" s="58" t="s">
        <v>252</v>
      </c>
      <c r="S179" s="58" t="s">
        <v>17</v>
      </c>
      <c r="T179" s="58">
        <v>24</v>
      </c>
      <c r="U179" s="58" t="s">
        <v>194</v>
      </c>
      <c r="V179" s="58" t="s">
        <v>174</v>
      </c>
      <c r="W179" s="58">
        <v>147</v>
      </c>
      <c r="X179" s="58">
        <v>29.2517</v>
      </c>
      <c r="Y179" s="58">
        <v>24.447299999999998</v>
      </c>
      <c r="Z179" s="58">
        <v>39.545729999999999</v>
      </c>
      <c r="AA179" s="58">
        <v>20.373550000000002</v>
      </c>
      <c r="AB179" s="58">
        <v>44.099589999999999</v>
      </c>
      <c r="AC179" s="58">
        <v>32.218649999999997</v>
      </c>
      <c r="AD179" s="58" t="s">
        <v>243</v>
      </c>
      <c r="AE179" s="58" t="s">
        <v>243</v>
      </c>
    </row>
    <row r="180" spans="1:31" x14ac:dyDescent="0.25">
      <c r="A180" s="58" t="str">
        <f t="shared" si="3"/>
        <v>Hypopharynx25</v>
      </c>
      <c r="B180" s="58" t="s">
        <v>252</v>
      </c>
      <c r="C180" s="58" t="s">
        <v>17</v>
      </c>
      <c r="D180" s="58">
        <v>25</v>
      </c>
      <c r="G180" s="58">
        <v>151</v>
      </c>
      <c r="I180" s="58">
        <v>24.55153</v>
      </c>
      <c r="J180" s="58">
        <v>39.466079999999998</v>
      </c>
      <c r="K180" s="58">
        <v>20.535710000000002</v>
      </c>
      <c r="L180" s="58">
        <v>43.952840000000002</v>
      </c>
      <c r="R180" s="58" t="s">
        <v>252</v>
      </c>
      <c r="S180" s="58" t="s">
        <v>17</v>
      </c>
      <c r="T180" s="58">
        <v>25</v>
      </c>
      <c r="W180" s="58">
        <v>151</v>
      </c>
      <c r="Y180" s="58">
        <v>24.55153</v>
      </c>
      <c r="Z180" s="58">
        <v>39.466079999999998</v>
      </c>
      <c r="AA180" s="58">
        <v>20.535710000000002</v>
      </c>
      <c r="AB180" s="58">
        <v>43.952840000000002</v>
      </c>
    </row>
    <row r="181" spans="1:31" x14ac:dyDescent="0.25">
      <c r="A181" s="58" t="str">
        <f t="shared" si="3"/>
        <v>Hypopharynx26</v>
      </c>
      <c r="B181" s="58" t="s">
        <v>252</v>
      </c>
      <c r="C181" s="58" t="s">
        <v>17</v>
      </c>
      <c r="D181" s="58">
        <v>26</v>
      </c>
      <c r="G181" s="58">
        <v>171</v>
      </c>
      <c r="I181" s="58">
        <v>25.016680000000001</v>
      </c>
      <c r="J181" s="58">
        <v>39.03548</v>
      </c>
      <c r="K181" s="58">
        <v>21.20194</v>
      </c>
      <c r="L181" s="58">
        <v>43.22784</v>
      </c>
      <c r="R181" s="58" t="s">
        <v>252</v>
      </c>
      <c r="S181" s="58" t="s">
        <v>17</v>
      </c>
      <c r="T181" s="58">
        <v>26</v>
      </c>
      <c r="W181" s="58">
        <v>171</v>
      </c>
      <c r="Y181" s="58">
        <v>25.016680000000001</v>
      </c>
      <c r="Z181" s="58">
        <v>39.03548</v>
      </c>
      <c r="AA181" s="58">
        <v>21.20194</v>
      </c>
      <c r="AB181" s="58">
        <v>43.22784</v>
      </c>
    </row>
    <row r="182" spans="1:31" x14ac:dyDescent="0.25">
      <c r="A182" s="58" t="str">
        <f t="shared" si="3"/>
        <v>Hypopharynx27</v>
      </c>
      <c r="B182" s="58" t="s">
        <v>252</v>
      </c>
      <c r="C182" s="58" t="s">
        <v>17</v>
      </c>
      <c r="D182" s="58">
        <v>27</v>
      </c>
      <c r="E182" s="58" t="s">
        <v>192</v>
      </c>
      <c r="F182" s="58" t="s">
        <v>185</v>
      </c>
      <c r="G182" s="58">
        <v>177</v>
      </c>
      <c r="H182" s="58">
        <v>32.203389999999999</v>
      </c>
      <c r="I182" s="58">
        <v>25.135380000000001</v>
      </c>
      <c r="J182" s="58">
        <v>38.914870000000001</v>
      </c>
      <c r="K182" s="58">
        <v>21.407150000000001</v>
      </c>
      <c r="L182" s="58">
        <v>43.049030000000002</v>
      </c>
      <c r="M182" s="58">
        <v>32.218649999999997</v>
      </c>
      <c r="N182" s="58" t="s">
        <v>243</v>
      </c>
      <c r="O182" s="58" t="s">
        <v>243</v>
      </c>
      <c r="R182" s="58" t="s">
        <v>252</v>
      </c>
      <c r="S182" s="58" t="s">
        <v>17</v>
      </c>
      <c r="T182" s="58">
        <v>27</v>
      </c>
      <c r="U182" s="58" t="s">
        <v>192</v>
      </c>
      <c r="V182" s="58" t="s">
        <v>185</v>
      </c>
      <c r="W182" s="58">
        <v>177</v>
      </c>
      <c r="X182" s="58">
        <v>32.203389999999999</v>
      </c>
      <c r="Y182" s="58">
        <v>25.135380000000001</v>
      </c>
      <c r="Z182" s="58">
        <v>38.914870000000001</v>
      </c>
      <c r="AA182" s="58">
        <v>21.407150000000001</v>
      </c>
      <c r="AB182" s="58">
        <v>43.049030000000002</v>
      </c>
      <c r="AC182" s="58">
        <v>32.218649999999997</v>
      </c>
      <c r="AD182" s="58" t="s">
        <v>243</v>
      </c>
      <c r="AE182" s="58" t="s">
        <v>243</v>
      </c>
    </row>
    <row r="183" spans="1:31" x14ac:dyDescent="0.25">
      <c r="A183" s="58" t="str">
        <f t="shared" si="3"/>
        <v>Hypopharynx28</v>
      </c>
      <c r="B183" s="58" t="s">
        <v>252</v>
      </c>
      <c r="C183" s="58" t="s">
        <v>17</v>
      </c>
      <c r="D183" s="58">
        <v>28</v>
      </c>
      <c r="G183" s="58">
        <v>191</v>
      </c>
      <c r="I183" s="58">
        <v>25.407640000000001</v>
      </c>
      <c r="J183" s="58">
        <v>38.672449999999998</v>
      </c>
      <c r="K183" s="58">
        <v>21.78922</v>
      </c>
      <c r="L183" s="58">
        <v>42.658610000000003</v>
      </c>
      <c r="R183" s="58" t="s">
        <v>252</v>
      </c>
      <c r="S183" s="58" t="s">
        <v>17</v>
      </c>
      <c r="T183" s="58">
        <v>28</v>
      </c>
      <c r="W183" s="58">
        <v>191</v>
      </c>
      <c r="Y183" s="58">
        <v>25.407640000000001</v>
      </c>
      <c r="Z183" s="58">
        <v>38.672449999999998</v>
      </c>
      <c r="AA183" s="58">
        <v>21.78922</v>
      </c>
      <c r="AB183" s="58">
        <v>42.658610000000003</v>
      </c>
    </row>
    <row r="184" spans="1:31" x14ac:dyDescent="0.25">
      <c r="A184" s="58" t="str">
        <f t="shared" si="3"/>
        <v>Kidney1</v>
      </c>
      <c r="B184" s="58" t="s">
        <v>252</v>
      </c>
      <c r="C184" s="58" t="s">
        <v>6</v>
      </c>
      <c r="D184" s="58">
        <v>1</v>
      </c>
      <c r="G184" s="58">
        <v>677</v>
      </c>
      <c r="I184" s="58">
        <v>52.490470000000002</v>
      </c>
      <c r="J184" s="58">
        <v>59.963439999999999</v>
      </c>
      <c r="K184" s="58">
        <v>50.321910000000003</v>
      </c>
      <c r="L184" s="58">
        <v>62.099049999999998</v>
      </c>
      <c r="R184" s="58" t="s">
        <v>252</v>
      </c>
      <c r="S184" s="58" t="s">
        <v>6</v>
      </c>
      <c r="T184" s="58">
        <v>1</v>
      </c>
      <c r="W184" s="58">
        <v>677</v>
      </c>
      <c r="Y184" s="58">
        <v>52.490470000000002</v>
      </c>
      <c r="Z184" s="58">
        <v>59.963439999999999</v>
      </c>
      <c r="AA184" s="58">
        <v>50.321910000000003</v>
      </c>
      <c r="AB184" s="58">
        <v>62.099049999999998</v>
      </c>
    </row>
    <row r="185" spans="1:31" x14ac:dyDescent="0.25">
      <c r="A185" s="58" t="str">
        <f t="shared" si="3"/>
        <v>Kidney2</v>
      </c>
      <c r="B185" s="58" t="s">
        <v>252</v>
      </c>
      <c r="C185" s="58" t="s">
        <v>6</v>
      </c>
      <c r="D185" s="58">
        <v>2</v>
      </c>
      <c r="E185" s="58" t="s">
        <v>195</v>
      </c>
      <c r="F185" s="58" t="s">
        <v>181</v>
      </c>
      <c r="G185" s="58">
        <v>707</v>
      </c>
      <c r="H185" s="58">
        <v>59.264499999999998</v>
      </c>
      <c r="I185" s="58">
        <v>52.574460000000002</v>
      </c>
      <c r="J185" s="58">
        <v>59.888919999999999</v>
      </c>
      <c r="K185" s="58">
        <v>50.452480000000001</v>
      </c>
      <c r="L185" s="58">
        <v>61.97531</v>
      </c>
      <c r="M185" s="58">
        <v>56.310679999999998</v>
      </c>
      <c r="N185" s="58" t="s">
        <v>243</v>
      </c>
      <c r="O185" s="58" t="s">
        <v>243</v>
      </c>
      <c r="R185" s="58" t="s">
        <v>252</v>
      </c>
      <c r="S185" s="58" t="s">
        <v>6</v>
      </c>
      <c r="T185" s="58">
        <v>2</v>
      </c>
      <c r="U185" s="58" t="s">
        <v>195</v>
      </c>
      <c r="V185" s="58" t="s">
        <v>181</v>
      </c>
      <c r="W185" s="58">
        <v>707</v>
      </c>
      <c r="X185" s="58">
        <v>59.264499999999998</v>
      </c>
      <c r="Y185" s="58">
        <v>52.574460000000002</v>
      </c>
      <c r="Z185" s="58">
        <v>59.888919999999999</v>
      </c>
      <c r="AA185" s="58">
        <v>50.452480000000001</v>
      </c>
      <c r="AB185" s="58">
        <v>61.97531</v>
      </c>
      <c r="AC185" s="58">
        <v>56.310679999999998</v>
      </c>
      <c r="AD185" s="58" t="s">
        <v>243</v>
      </c>
      <c r="AE185" s="58" t="s">
        <v>243</v>
      </c>
    </row>
    <row r="186" spans="1:31" x14ac:dyDescent="0.25">
      <c r="A186" s="58" t="str">
        <f t="shared" si="3"/>
        <v>Kidney3</v>
      </c>
      <c r="B186" s="58" t="s">
        <v>252</v>
      </c>
      <c r="C186" s="58" t="s">
        <v>6</v>
      </c>
      <c r="D186" s="58">
        <v>3</v>
      </c>
      <c r="G186" s="58">
        <v>977</v>
      </c>
      <c r="I186" s="58">
        <v>53.142910000000001</v>
      </c>
      <c r="J186" s="58">
        <v>59.362940000000002</v>
      </c>
      <c r="K186" s="58">
        <v>51.338520000000003</v>
      </c>
      <c r="L186" s="58">
        <v>61.143540000000002</v>
      </c>
      <c r="R186" s="58" t="s">
        <v>252</v>
      </c>
      <c r="S186" s="58" t="s">
        <v>6</v>
      </c>
      <c r="T186" s="58">
        <v>3</v>
      </c>
      <c r="W186" s="58">
        <v>977</v>
      </c>
      <c r="Y186" s="58">
        <v>53.142910000000001</v>
      </c>
      <c r="Z186" s="58">
        <v>59.362940000000002</v>
      </c>
      <c r="AA186" s="58">
        <v>51.338520000000003</v>
      </c>
      <c r="AB186" s="58">
        <v>61.143540000000002</v>
      </c>
    </row>
    <row r="187" spans="1:31" x14ac:dyDescent="0.25">
      <c r="A187" s="58" t="str">
        <f t="shared" si="3"/>
        <v>Kidney4</v>
      </c>
      <c r="B187" s="58" t="s">
        <v>252</v>
      </c>
      <c r="C187" s="58" t="s">
        <v>6</v>
      </c>
      <c r="D187" s="58">
        <v>4</v>
      </c>
      <c r="E187" s="58" t="s">
        <v>189</v>
      </c>
      <c r="F187" s="58" t="s">
        <v>214</v>
      </c>
      <c r="G187" s="58">
        <v>981</v>
      </c>
      <c r="H187" s="58">
        <v>59.021410000000003</v>
      </c>
      <c r="I187" s="58">
        <v>53.14902</v>
      </c>
      <c r="J187" s="58">
        <v>59.35801</v>
      </c>
      <c r="K187" s="58">
        <v>51.349339999999998</v>
      </c>
      <c r="L187" s="58">
        <v>61.133589999999998</v>
      </c>
      <c r="M187" s="58">
        <v>56.310679999999998</v>
      </c>
      <c r="N187" s="58" t="s">
        <v>243</v>
      </c>
      <c r="O187" s="58" t="s">
        <v>243</v>
      </c>
      <c r="R187" s="58" t="s">
        <v>252</v>
      </c>
      <c r="S187" s="58" t="s">
        <v>6</v>
      </c>
      <c r="T187" s="58">
        <v>4</v>
      </c>
      <c r="U187" s="58" t="s">
        <v>189</v>
      </c>
      <c r="V187" s="58" t="s">
        <v>214</v>
      </c>
      <c r="W187" s="58">
        <v>981</v>
      </c>
      <c r="X187" s="58">
        <v>59.021410000000003</v>
      </c>
      <c r="Y187" s="58">
        <v>53.14902</v>
      </c>
      <c r="Z187" s="58">
        <v>59.35801</v>
      </c>
      <c r="AA187" s="58">
        <v>51.349339999999998</v>
      </c>
      <c r="AB187" s="58">
        <v>61.133589999999998</v>
      </c>
      <c r="AC187" s="58">
        <v>56.310679999999998</v>
      </c>
      <c r="AD187" s="58" t="s">
        <v>243</v>
      </c>
      <c r="AE187" s="58" t="s">
        <v>243</v>
      </c>
    </row>
    <row r="188" spans="1:31" x14ac:dyDescent="0.25">
      <c r="A188" s="58" t="str">
        <f t="shared" si="3"/>
        <v>Kidney5</v>
      </c>
      <c r="B188" s="58" t="s">
        <v>252</v>
      </c>
      <c r="C188" s="58" t="s">
        <v>6</v>
      </c>
      <c r="D188" s="58">
        <v>5</v>
      </c>
      <c r="E188" s="58" t="s">
        <v>203</v>
      </c>
      <c r="F188" s="58" t="s">
        <v>216</v>
      </c>
      <c r="G188" s="58">
        <v>1095</v>
      </c>
      <c r="H188" s="58">
        <v>58.356160000000003</v>
      </c>
      <c r="I188" s="58">
        <v>53.321809999999999</v>
      </c>
      <c r="J188" s="58">
        <v>59.197620000000001</v>
      </c>
      <c r="K188" s="58">
        <v>51.61815</v>
      </c>
      <c r="L188" s="58">
        <v>60.879550000000002</v>
      </c>
      <c r="M188" s="58">
        <v>56.310679999999998</v>
      </c>
      <c r="N188" s="58" t="s">
        <v>243</v>
      </c>
      <c r="O188" s="58" t="s">
        <v>243</v>
      </c>
      <c r="R188" s="58" t="s">
        <v>252</v>
      </c>
      <c r="S188" s="58" t="s">
        <v>6</v>
      </c>
      <c r="T188" s="58">
        <v>5</v>
      </c>
      <c r="U188" s="58" t="s">
        <v>203</v>
      </c>
      <c r="V188" s="58" t="s">
        <v>216</v>
      </c>
      <c r="W188" s="58">
        <v>1095</v>
      </c>
      <c r="X188" s="58">
        <v>58.356160000000003</v>
      </c>
      <c r="Y188" s="58">
        <v>53.321809999999999</v>
      </c>
      <c r="Z188" s="58">
        <v>59.197620000000001</v>
      </c>
      <c r="AA188" s="58">
        <v>51.61815</v>
      </c>
      <c r="AB188" s="58">
        <v>60.879550000000002</v>
      </c>
      <c r="AC188" s="58">
        <v>56.310679999999998</v>
      </c>
      <c r="AD188" s="58" t="s">
        <v>243</v>
      </c>
      <c r="AE188" s="58" t="s">
        <v>243</v>
      </c>
    </row>
    <row r="189" spans="1:31" x14ac:dyDescent="0.25">
      <c r="A189" s="58" t="str">
        <f t="shared" si="3"/>
        <v>Kidney6</v>
      </c>
      <c r="B189" s="58" t="s">
        <v>252</v>
      </c>
      <c r="C189" s="58" t="s">
        <v>6</v>
      </c>
      <c r="D189" s="58">
        <v>6</v>
      </c>
      <c r="E189" s="58" t="s">
        <v>196</v>
      </c>
      <c r="F189" s="58" t="s">
        <v>215</v>
      </c>
      <c r="G189" s="58">
        <v>1180</v>
      </c>
      <c r="H189" s="58">
        <v>51.949150000000003</v>
      </c>
      <c r="I189" s="58">
        <v>53.432580000000002</v>
      </c>
      <c r="J189" s="58">
        <v>59.093710000000002</v>
      </c>
      <c r="K189" s="58">
        <v>51.792720000000003</v>
      </c>
      <c r="L189" s="58">
        <v>60.714230000000001</v>
      </c>
      <c r="M189" s="58">
        <v>56.310679999999998</v>
      </c>
      <c r="N189" s="58" t="s">
        <v>244</v>
      </c>
      <c r="O189" s="58" t="s">
        <v>243</v>
      </c>
      <c r="R189" s="58" t="s">
        <v>252</v>
      </c>
      <c r="S189" s="58" t="s">
        <v>6</v>
      </c>
      <c r="T189" s="58">
        <v>6</v>
      </c>
      <c r="U189" s="58" t="s">
        <v>196</v>
      </c>
      <c r="V189" s="58" t="s">
        <v>215</v>
      </c>
      <c r="W189" s="58">
        <v>1180</v>
      </c>
      <c r="X189" s="58">
        <v>51.949150000000003</v>
      </c>
      <c r="Y189" s="58">
        <v>53.432580000000002</v>
      </c>
      <c r="Z189" s="58">
        <v>59.093710000000002</v>
      </c>
      <c r="AA189" s="58">
        <v>51.792720000000003</v>
      </c>
      <c r="AB189" s="58">
        <v>60.714230000000001</v>
      </c>
      <c r="AC189" s="58">
        <v>56.310679999999998</v>
      </c>
      <c r="AD189" s="58" t="s">
        <v>244</v>
      </c>
      <c r="AE189" s="58" t="s">
        <v>243</v>
      </c>
    </row>
    <row r="190" spans="1:31" x14ac:dyDescent="0.25">
      <c r="A190" s="58" t="str">
        <f t="shared" si="3"/>
        <v>Kidney7</v>
      </c>
      <c r="B190" s="58" t="s">
        <v>252</v>
      </c>
      <c r="C190" s="58" t="s">
        <v>6</v>
      </c>
      <c r="D190" s="58">
        <v>7</v>
      </c>
      <c r="E190" s="58" t="s">
        <v>198</v>
      </c>
      <c r="F190" s="58" t="s">
        <v>183</v>
      </c>
      <c r="G190" s="58">
        <v>1212</v>
      </c>
      <c r="H190" s="58">
        <v>60.973599999999998</v>
      </c>
      <c r="I190" s="58">
        <v>53.472270000000002</v>
      </c>
      <c r="J190" s="58">
        <v>59.057180000000002</v>
      </c>
      <c r="K190" s="58">
        <v>51.852629999999998</v>
      </c>
      <c r="L190" s="58">
        <v>60.655569999999997</v>
      </c>
      <c r="M190" s="58">
        <v>56.310679999999998</v>
      </c>
      <c r="N190" s="58" t="s">
        <v>253</v>
      </c>
      <c r="O190" s="58" t="s">
        <v>253</v>
      </c>
      <c r="R190" s="58" t="s">
        <v>252</v>
      </c>
      <c r="S190" s="58" t="s">
        <v>6</v>
      </c>
      <c r="T190" s="58">
        <v>7</v>
      </c>
      <c r="U190" s="58" t="s">
        <v>198</v>
      </c>
      <c r="V190" s="58" t="s">
        <v>183</v>
      </c>
      <c r="W190" s="58">
        <v>1212</v>
      </c>
      <c r="X190" s="58">
        <v>60.973599999999998</v>
      </c>
      <c r="Y190" s="58">
        <v>53.472270000000002</v>
      </c>
      <c r="Z190" s="58">
        <v>59.057180000000002</v>
      </c>
      <c r="AA190" s="58">
        <v>51.852629999999998</v>
      </c>
      <c r="AB190" s="58">
        <v>60.655569999999997</v>
      </c>
      <c r="AC190" s="58">
        <v>56.310679999999998</v>
      </c>
      <c r="AD190" s="58" t="s">
        <v>253</v>
      </c>
      <c r="AE190" s="58" t="s">
        <v>253</v>
      </c>
    </row>
    <row r="191" spans="1:31" x14ac:dyDescent="0.25">
      <c r="A191" s="58" t="str">
        <f t="shared" si="3"/>
        <v>Kidney8</v>
      </c>
      <c r="B191" s="58" t="s">
        <v>252</v>
      </c>
      <c r="C191" s="58" t="s">
        <v>6</v>
      </c>
      <c r="D191" s="58">
        <v>8</v>
      </c>
      <c r="E191" s="58" t="s">
        <v>205</v>
      </c>
      <c r="F191" s="58" t="s">
        <v>303</v>
      </c>
      <c r="G191" s="58">
        <v>1223</v>
      </c>
      <c r="H191" s="58">
        <v>57.726900000000001</v>
      </c>
      <c r="I191" s="58">
        <v>53.485120000000002</v>
      </c>
      <c r="J191" s="58">
        <v>59.044649999999997</v>
      </c>
      <c r="K191" s="58">
        <v>51.873010000000001</v>
      </c>
      <c r="L191" s="58">
        <v>60.637169999999998</v>
      </c>
      <c r="M191" s="58">
        <v>56.310679999999998</v>
      </c>
      <c r="N191" s="58" t="s">
        <v>243</v>
      </c>
      <c r="O191" s="58" t="s">
        <v>243</v>
      </c>
      <c r="R191" s="58" t="s">
        <v>252</v>
      </c>
      <c r="S191" s="58" t="s">
        <v>6</v>
      </c>
      <c r="T191" s="58">
        <v>8</v>
      </c>
      <c r="U191" s="58" t="s">
        <v>205</v>
      </c>
      <c r="V191" s="58" t="s">
        <v>217</v>
      </c>
      <c r="W191" s="58">
        <v>1223</v>
      </c>
      <c r="X191" s="58">
        <v>57.726900000000001</v>
      </c>
      <c r="Y191" s="58">
        <v>53.485120000000002</v>
      </c>
      <c r="Z191" s="58">
        <v>59.044649999999997</v>
      </c>
      <c r="AA191" s="58">
        <v>51.873010000000001</v>
      </c>
      <c r="AB191" s="58">
        <v>60.637169999999998</v>
      </c>
      <c r="AC191" s="58">
        <v>56.310679999999998</v>
      </c>
      <c r="AD191" s="58" t="s">
        <v>243</v>
      </c>
      <c r="AE191" s="58" t="s">
        <v>243</v>
      </c>
    </row>
    <row r="192" spans="1:31" x14ac:dyDescent="0.25">
      <c r="A192" s="58" t="str">
        <f t="shared" si="3"/>
        <v>Kidney9</v>
      </c>
      <c r="B192" s="58" t="s">
        <v>252</v>
      </c>
      <c r="C192" s="58" t="s">
        <v>6</v>
      </c>
      <c r="D192" s="58">
        <v>9</v>
      </c>
      <c r="G192" s="58">
        <v>1277</v>
      </c>
      <c r="I192" s="58">
        <v>53.546230000000001</v>
      </c>
      <c r="J192" s="58">
        <v>58.987589999999997</v>
      </c>
      <c r="K192" s="58">
        <v>51.969099999999997</v>
      </c>
      <c r="L192" s="58">
        <v>60.545119999999997</v>
      </c>
      <c r="R192" s="58" t="s">
        <v>252</v>
      </c>
      <c r="S192" s="58" t="s">
        <v>6</v>
      </c>
      <c r="T192" s="58">
        <v>9</v>
      </c>
      <c r="W192" s="58">
        <v>1277</v>
      </c>
      <c r="Y192" s="58">
        <v>53.546230000000001</v>
      </c>
      <c r="Z192" s="58">
        <v>58.987589999999997</v>
      </c>
      <c r="AA192" s="58">
        <v>51.969099999999997</v>
      </c>
      <c r="AB192" s="58">
        <v>60.545119999999997</v>
      </c>
    </row>
    <row r="193" spans="1:31" x14ac:dyDescent="0.25">
      <c r="A193" s="58" t="str">
        <f t="shared" si="3"/>
        <v>Kidney10</v>
      </c>
      <c r="B193" s="58" t="s">
        <v>252</v>
      </c>
      <c r="C193" s="58" t="s">
        <v>6</v>
      </c>
      <c r="D193" s="58">
        <v>10</v>
      </c>
      <c r="E193" s="58" t="s">
        <v>199</v>
      </c>
      <c r="F193" s="58" t="s">
        <v>179</v>
      </c>
      <c r="G193" s="58">
        <v>1322</v>
      </c>
      <c r="H193" s="58">
        <v>51.739789999999999</v>
      </c>
      <c r="I193" s="58">
        <v>53.594079999999998</v>
      </c>
      <c r="J193" s="58">
        <v>58.942250000000001</v>
      </c>
      <c r="K193" s="58">
        <v>52.045670000000001</v>
      </c>
      <c r="L193" s="58">
        <v>60.474139999999998</v>
      </c>
      <c r="M193" s="58">
        <v>56.310679999999998</v>
      </c>
      <c r="N193" s="58" t="s">
        <v>244</v>
      </c>
      <c r="O193" s="58" t="s">
        <v>244</v>
      </c>
      <c r="R193" s="58" t="s">
        <v>252</v>
      </c>
      <c r="S193" s="58" t="s">
        <v>6</v>
      </c>
      <c r="T193" s="58">
        <v>10</v>
      </c>
      <c r="U193" s="58" t="s">
        <v>199</v>
      </c>
      <c r="V193" s="58" t="s">
        <v>179</v>
      </c>
      <c r="W193" s="58">
        <v>1322</v>
      </c>
      <c r="X193" s="58">
        <v>51.739789999999999</v>
      </c>
      <c r="Y193" s="58">
        <v>53.594079999999998</v>
      </c>
      <c r="Z193" s="58">
        <v>58.942250000000001</v>
      </c>
      <c r="AA193" s="58">
        <v>52.045670000000001</v>
      </c>
      <c r="AB193" s="58">
        <v>60.474139999999998</v>
      </c>
      <c r="AC193" s="58">
        <v>56.310679999999998</v>
      </c>
      <c r="AD193" s="58" t="s">
        <v>244</v>
      </c>
      <c r="AE193" s="58" t="s">
        <v>244</v>
      </c>
    </row>
    <row r="194" spans="1:31" x14ac:dyDescent="0.25">
      <c r="A194" s="58" t="str">
        <f t="shared" ref="A194:A257" si="4">CONCATENATE(C194,D194)</f>
        <v>Kidney11</v>
      </c>
      <c r="B194" s="58" t="s">
        <v>252</v>
      </c>
      <c r="C194" s="58" t="s">
        <v>6</v>
      </c>
      <c r="D194" s="58">
        <v>11</v>
      </c>
      <c r="E194" s="58" t="s">
        <v>191</v>
      </c>
      <c r="F194" s="58" t="s">
        <v>245</v>
      </c>
      <c r="G194" s="58">
        <v>1334</v>
      </c>
      <c r="H194" s="58">
        <v>54.94753</v>
      </c>
      <c r="I194" s="58">
        <v>53.607109999999999</v>
      </c>
      <c r="J194" s="58">
        <v>58.930349999999997</v>
      </c>
      <c r="K194" s="58">
        <v>52.06382</v>
      </c>
      <c r="L194" s="58">
        <v>60.455620000000003</v>
      </c>
      <c r="M194" s="58">
        <v>56.310679999999998</v>
      </c>
      <c r="N194" s="58" t="s">
        <v>243</v>
      </c>
      <c r="O194" s="58" t="s">
        <v>243</v>
      </c>
      <c r="R194" s="58" t="s">
        <v>252</v>
      </c>
      <c r="S194" s="58" t="s">
        <v>6</v>
      </c>
      <c r="T194" s="58">
        <v>11</v>
      </c>
      <c r="U194" s="58" t="s">
        <v>191</v>
      </c>
      <c r="V194" s="58" t="s">
        <v>245</v>
      </c>
      <c r="W194" s="58">
        <v>1334</v>
      </c>
      <c r="X194" s="58">
        <v>54.94753</v>
      </c>
      <c r="Y194" s="58">
        <v>53.607109999999999</v>
      </c>
      <c r="Z194" s="58">
        <v>58.930349999999997</v>
      </c>
      <c r="AA194" s="58">
        <v>52.06382</v>
      </c>
      <c r="AB194" s="58">
        <v>60.455620000000003</v>
      </c>
      <c r="AC194" s="58">
        <v>56.310679999999998</v>
      </c>
      <c r="AD194" s="58" t="s">
        <v>243</v>
      </c>
      <c r="AE194" s="58" t="s">
        <v>243</v>
      </c>
    </row>
    <row r="195" spans="1:31" x14ac:dyDescent="0.25">
      <c r="A195" s="58" t="str">
        <f t="shared" si="4"/>
        <v>Kidney12</v>
      </c>
      <c r="B195" s="58" t="s">
        <v>252</v>
      </c>
      <c r="C195" s="58" t="s">
        <v>6</v>
      </c>
      <c r="D195" s="58">
        <v>12</v>
      </c>
      <c r="E195" s="58" t="s">
        <v>188</v>
      </c>
      <c r="F195" s="58" t="s">
        <v>300</v>
      </c>
      <c r="G195" s="58">
        <v>1524</v>
      </c>
      <c r="H195" s="58">
        <v>55.90551</v>
      </c>
      <c r="I195" s="58">
        <v>53.783380000000001</v>
      </c>
      <c r="J195" s="58">
        <v>58.764600000000002</v>
      </c>
      <c r="K195" s="58">
        <v>52.340510000000002</v>
      </c>
      <c r="L195" s="58">
        <v>60.191609999999997</v>
      </c>
      <c r="M195" s="58">
        <v>56.310679999999998</v>
      </c>
      <c r="N195" s="58" t="s">
        <v>243</v>
      </c>
      <c r="O195" s="58" t="s">
        <v>243</v>
      </c>
      <c r="R195" s="58" t="s">
        <v>252</v>
      </c>
      <c r="S195" s="58" t="s">
        <v>6</v>
      </c>
      <c r="T195" s="58">
        <v>12</v>
      </c>
      <c r="U195" s="58" t="s">
        <v>188</v>
      </c>
      <c r="V195" s="58" t="s">
        <v>186</v>
      </c>
      <c r="W195" s="58">
        <v>1524</v>
      </c>
      <c r="X195" s="58">
        <v>55.90551</v>
      </c>
      <c r="Y195" s="58">
        <v>53.783380000000001</v>
      </c>
      <c r="Z195" s="58">
        <v>58.764600000000002</v>
      </c>
      <c r="AA195" s="58">
        <v>52.340510000000002</v>
      </c>
      <c r="AB195" s="58">
        <v>60.191609999999997</v>
      </c>
      <c r="AC195" s="58">
        <v>56.310679999999998</v>
      </c>
      <c r="AD195" s="58" t="s">
        <v>243</v>
      </c>
      <c r="AE195" s="58" t="s">
        <v>243</v>
      </c>
    </row>
    <row r="196" spans="1:31" x14ac:dyDescent="0.25">
      <c r="A196" s="58" t="str">
        <f t="shared" si="4"/>
        <v>Kidney13</v>
      </c>
      <c r="B196" s="58" t="s">
        <v>252</v>
      </c>
      <c r="C196" s="58" t="s">
        <v>6</v>
      </c>
      <c r="D196" s="58">
        <v>13</v>
      </c>
      <c r="E196" s="58" t="s">
        <v>206</v>
      </c>
      <c r="F196" s="58" t="s">
        <v>304</v>
      </c>
      <c r="G196" s="58">
        <v>1550</v>
      </c>
      <c r="H196" s="58">
        <v>56.322580000000002</v>
      </c>
      <c r="I196" s="58">
        <v>53.805660000000003</v>
      </c>
      <c r="J196" s="58">
        <v>58.744239999999998</v>
      </c>
      <c r="K196" s="58">
        <v>52.374639999999999</v>
      </c>
      <c r="L196" s="58">
        <v>60.159480000000002</v>
      </c>
      <c r="M196" s="58">
        <v>56.310679999999998</v>
      </c>
      <c r="N196" s="58" t="s">
        <v>243</v>
      </c>
      <c r="O196" s="58" t="s">
        <v>243</v>
      </c>
      <c r="R196" s="58" t="s">
        <v>252</v>
      </c>
      <c r="S196" s="58" t="s">
        <v>6</v>
      </c>
      <c r="T196" s="58">
        <v>13</v>
      </c>
      <c r="U196" s="58" t="s">
        <v>206</v>
      </c>
      <c r="V196" s="58" t="s">
        <v>218</v>
      </c>
      <c r="W196" s="58">
        <v>1550</v>
      </c>
      <c r="X196" s="58">
        <v>56.322580000000002</v>
      </c>
      <c r="Y196" s="58">
        <v>53.805660000000003</v>
      </c>
      <c r="Z196" s="58">
        <v>58.744239999999998</v>
      </c>
      <c r="AA196" s="58">
        <v>52.374639999999999</v>
      </c>
      <c r="AB196" s="58">
        <v>60.159480000000002</v>
      </c>
      <c r="AC196" s="58">
        <v>56.310679999999998</v>
      </c>
      <c r="AD196" s="58" t="s">
        <v>243</v>
      </c>
      <c r="AE196" s="58" t="s">
        <v>243</v>
      </c>
    </row>
    <row r="197" spans="1:31" x14ac:dyDescent="0.25">
      <c r="A197" s="58" t="str">
        <f t="shared" si="4"/>
        <v>Kidney14</v>
      </c>
      <c r="B197" s="58" t="s">
        <v>252</v>
      </c>
      <c r="C197" s="58" t="s">
        <v>6</v>
      </c>
      <c r="D197" s="58">
        <v>14</v>
      </c>
      <c r="G197" s="58">
        <v>1577</v>
      </c>
      <c r="I197" s="58">
        <v>53.827150000000003</v>
      </c>
      <c r="J197" s="58">
        <v>58.723010000000002</v>
      </c>
      <c r="K197" s="58">
        <v>52.408349999999999</v>
      </c>
      <c r="L197" s="58">
        <v>60.126289999999997</v>
      </c>
      <c r="R197" s="58" t="s">
        <v>252</v>
      </c>
      <c r="S197" s="58" t="s">
        <v>6</v>
      </c>
      <c r="T197" s="58">
        <v>14</v>
      </c>
      <c r="W197" s="58">
        <v>1577</v>
      </c>
      <c r="Y197" s="58">
        <v>53.827150000000003</v>
      </c>
      <c r="Z197" s="58">
        <v>58.723010000000002</v>
      </c>
      <c r="AA197" s="58">
        <v>52.408349999999999</v>
      </c>
      <c r="AB197" s="58">
        <v>60.126289999999997</v>
      </c>
    </row>
    <row r="198" spans="1:31" x14ac:dyDescent="0.25">
      <c r="A198" s="58" t="str">
        <f t="shared" si="4"/>
        <v>Kidney15</v>
      </c>
      <c r="B198" s="58" t="s">
        <v>252</v>
      </c>
      <c r="C198" s="58" t="s">
        <v>6</v>
      </c>
      <c r="D198" s="58">
        <v>15</v>
      </c>
      <c r="E198" s="58" t="s">
        <v>190</v>
      </c>
      <c r="F198" s="58" t="s">
        <v>213</v>
      </c>
      <c r="G198" s="58">
        <v>1579</v>
      </c>
      <c r="H198" s="58">
        <v>59.088030000000003</v>
      </c>
      <c r="I198" s="58">
        <v>53.829009999999997</v>
      </c>
      <c r="J198" s="58">
        <v>58.721850000000003</v>
      </c>
      <c r="K198" s="58">
        <v>52.410879999999999</v>
      </c>
      <c r="L198" s="58">
        <v>60.124279999999999</v>
      </c>
      <c r="M198" s="58">
        <v>56.310679999999998</v>
      </c>
      <c r="N198" s="58" t="s">
        <v>253</v>
      </c>
      <c r="O198" s="58" t="s">
        <v>243</v>
      </c>
      <c r="R198" s="58" t="s">
        <v>252</v>
      </c>
      <c r="S198" s="58" t="s">
        <v>6</v>
      </c>
      <c r="T198" s="58">
        <v>15</v>
      </c>
      <c r="U198" s="58" t="s">
        <v>190</v>
      </c>
      <c r="V198" s="58" t="s">
        <v>213</v>
      </c>
      <c r="W198" s="58">
        <v>1579</v>
      </c>
      <c r="X198" s="58">
        <v>59.088030000000003</v>
      </c>
      <c r="Y198" s="58">
        <v>53.829009999999997</v>
      </c>
      <c r="Z198" s="58">
        <v>58.721850000000003</v>
      </c>
      <c r="AA198" s="58">
        <v>52.410879999999999</v>
      </c>
      <c r="AB198" s="58">
        <v>60.124279999999999</v>
      </c>
      <c r="AC198" s="58">
        <v>56.310679999999998</v>
      </c>
      <c r="AD198" s="58" t="s">
        <v>253</v>
      </c>
      <c r="AE198" s="58" t="s">
        <v>243</v>
      </c>
    </row>
    <row r="199" spans="1:31" x14ac:dyDescent="0.25">
      <c r="A199" s="58" t="str">
        <f t="shared" si="4"/>
        <v>Kidney16</v>
      </c>
      <c r="B199" s="58" t="s">
        <v>252</v>
      </c>
      <c r="C199" s="58" t="s">
        <v>6</v>
      </c>
      <c r="D199" s="58">
        <v>16</v>
      </c>
      <c r="E199" s="58" t="s">
        <v>204</v>
      </c>
      <c r="F199" s="58" t="s">
        <v>207</v>
      </c>
      <c r="G199" s="58">
        <v>1652</v>
      </c>
      <c r="H199" s="58">
        <v>53.571429999999999</v>
      </c>
      <c r="I199" s="58">
        <v>53.884900000000002</v>
      </c>
      <c r="J199" s="58">
        <v>58.668729999999996</v>
      </c>
      <c r="K199" s="58">
        <v>52.499099999999999</v>
      </c>
      <c r="L199" s="58">
        <v>60.039580000000001</v>
      </c>
      <c r="M199" s="58">
        <v>56.310679999999998</v>
      </c>
      <c r="N199" s="58" t="s">
        <v>244</v>
      </c>
      <c r="O199" s="58" t="s">
        <v>243</v>
      </c>
      <c r="R199" s="58" t="s">
        <v>252</v>
      </c>
      <c r="S199" s="58" t="s">
        <v>6</v>
      </c>
      <c r="T199" s="58">
        <v>16</v>
      </c>
      <c r="U199" s="58" t="s">
        <v>204</v>
      </c>
      <c r="V199" s="58" t="s">
        <v>212</v>
      </c>
      <c r="W199" s="58">
        <v>1652</v>
      </c>
      <c r="X199" s="58">
        <v>53.571429999999999</v>
      </c>
      <c r="Y199" s="58">
        <v>53.884900000000002</v>
      </c>
      <c r="Z199" s="58">
        <v>58.668729999999996</v>
      </c>
      <c r="AA199" s="58">
        <v>52.499099999999999</v>
      </c>
      <c r="AB199" s="58">
        <v>60.039580000000001</v>
      </c>
      <c r="AC199" s="58">
        <v>56.310679999999998</v>
      </c>
      <c r="AD199" s="58" t="s">
        <v>244</v>
      </c>
      <c r="AE199" s="58" t="s">
        <v>243</v>
      </c>
    </row>
    <row r="200" spans="1:31" x14ac:dyDescent="0.25">
      <c r="A200" s="58" t="str">
        <f t="shared" si="4"/>
        <v>Kidney17</v>
      </c>
      <c r="B200" s="58" t="s">
        <v>252</v>
      </c>
      <c r="C200" s="58" t="s">
        <v>6</v>
      </c>
      <c r="D200" s="58">
        <v>17</v>
      </c>
      <c r="E200" s="58" t="s">
        <v>201</v>
      </c>
      <c r="F200" s="58" t="s">
        <v>184</v>
      </c>
      <c r="G200" s="58">
        <v>1710</v>
      </c>
      <c r="H200" s="58">
        <v>49.23977</v>
      </c>
      <c r="I200" s="58">
        <v>53.927019999999999</v>
      </c>
      <c r="J200" s="58">
        <v>58.629199999999997</v>
      </c>
      <c r="K200" s="58">
        <v>52.565399999999997</v>
      </c>
      <c r="L200" s="58">
        <v>59.977020000000003</v>
      </c>
      <c r="M200" s="58">
        <v>56.310679999999998</v>
      </c>
      <c r="N200" s="58" t="s">
        <v>244</v>
      </c>
      <c r="O200" s="58" t="s">
        <v>244</v>
      </c>
      <c r="R200" s="58" t="s">
        <v>252</v>
      </c>
      <c r="S200" s="58" t="s">
        <v>6</v>
      </c>
      <c r="T200" s="58">
        <v>17</v>
      </c>
      <c r="U200" s="58" t="s">
        <v>201</v>
      </c>
      <c r="V200" s="58" t="s">
        <v>184</v>
      </c>
      <c r="W200" s="58">
        <v>1710</v>
      </c>
      <c r="X200" s="58">
        <v>49.23977</v>
      </c>
      <c r="Y200" s="58">
        <v>53.927019999999999</v>
      </c>
      <c r="Z200" s="58">
        <v>58.629199999999997</v>
      </c>
      <c r="AA200" s="58">
        <v>52.565399999999997</v>
      </c>
      <c r="AB200" s="58">
        <v>59.977020000000003</v>
      </c>
      <c r="AC200" s="58">
        <v>56.310679999999998</v>
      </c>
      <c r="AD200" s="58" t="s">
        <v>244</v>
      </c>
      <c r="AE200" s="58" t="s">
        <v>244</v>
      </c>
    </row>
    <row r="201" spans="1:31" x14ac:dyDescent="0.25">
      <c r="A201" s="58" t="str">
        <f t="shared" si="4"/>
        <v>Kidney18</v>
      </c>
      <c r="B201" s="58" t="s">
        <v>252</v>
      </c>
      <c r="C201" s="58" t="s">
        <v>6</v>
      </c>
      <c r="D201" s="58">
        <v>18</v>
      </c>
      <c r="E201" s="58" t="s">
        <v>200</v>
      </c>
      <c r="F201" s="58" t="s">
        <v>220</v>
      </c>
      <c r="G201" s="58">
        <v>1735</v>
      </c>
      <c r="H201" s="58">
        <v>56.829970000000003</v>
      </c>
      <c r="I201" s="58">
        <v>53.944690000000001</v>
      </c>
      <c r="J201" s="58">
        <v>58.612189999999998</v>
      </c>
      <c r="K201" s="58">
        <v>52.592149999999997</v>
      </c>
      <c r="L201" s="58">
        <v>59.950249999999997</v>
      </c>
      <c r="M201" s="58">
        <v>56.310679999999998</v>
      </c>
      <c r="N201" s="58" t="s">
        <v>243</v>
      </c>
      <c r="O201" s="58" t="s">
        <v>243</v>
      </c>
      <c r="R201" s="58" t="s">
        <v>252</v>
      </c>
      <c r="S201" s="58" t="s">
        <v>6</v>
      </c>
      <c r="T201" s="58">
        <v>18</v>
      </c>
      <c r="U201" s="58" t="s">
        <v>200</v>
      </c>
      <c r="V201" s="58" t="s">
        <v>220</v>
      </c>
      <c r="W201" s="58">
        <v>1735</v>
      </c>
      <c r="X201" s="58">
        <v>56.829970000000003</v>
      </c>
      <c r="Y201" s="58">
        <v>53.944690000000001</v>
      </c>
      <c r="Z201" s="58">
        <v>58.612189999999998</v>
      </c>
      <c r="AA201" s="58">
        <v>52.592149999999997</v>
      </c>
      <c r="AB201" s="58">
        <v>59.950249999999997</v>
      </c>
      <c r="AC201" s="58">
        <v>56.310679999999998</v>
      </c>
      <c r="AD201" s="58" t="s">
        <v>243</v>
      </c>
      <c r="AE201" s="58" t="s">
        <v>243</v>
      </c>
    </row>
    <row r="202" spans="1:31" x14ac:dyDescent="0.25">
      <c r="A202" s="58" t="str">
        <f t="shared" si="4"/>
        <v>Kidney19</v>
      </c>
      <c r="B202" s="58" t="s">
        <v>252</v>
      </c>
      <c r="C202" s="58" t="s">
        <v>6</v>
      </c>
      <c r="D202" s="58">
        <v>19</v>
      </c>
      <c r="E202" s="58" t="s">
        <v>197</v>
      </c>
      <c r="F202" s="58" t="s">
        <v>221</v>
      </c>
      <c r="G202" s="58">
        <v>1858</v>
      </c>
      <c r="H202" s="58">
        <v>53.444560000000003</v>
      </c>
      <c r="I202" s="58">
        <v>54.025120000000001</v>
      </c>
      <c r="J202" s="58">
        <v>58.536169999999998</v>
      </c>
      <c r="K202" s="58">
        <v>52.718589999999999</v>
      </c>
      <c r="L202" s="58">
        <v>59.829529999999998</v>
      </c>
      <c r="M202" s="58">
        <v>56.310679999999998</v>
      </c>
      <c r="N202" s="58" t="s">
        <v>244</v>
      </c>
      <c r="O202" s="58" t="s">
        <v>243</v>
      </c>
      <c r="R202" s="58" t="s">
        <v>252</v>
      </c>
      <c r="S202" s="58" t="s">
        <v>6</v>
      </c>
      <c r="T202" s="58">
        <v>19</v>
      </c>
      <c r="U202" s="58" t="s">
        <v>197</v>
      </c>
      <c r="V202" s="58" t="s">
        <v>221</v>
      </c>
      <c r="W202" s="58">
        <v>1858</v>
      </c>
      <c r="X202" s="58">
        <v>53.444560000000003</v>
      </c>
      <c r="Y202" s="58">
        <v>54.025120000000001</v>
      </c>
      <c r="Z202" s="58">
        <v>58.536169999999998</v>
      </c>
      <c r="AA202" s="58">
        <v>52.718589999999999</v>
      </c>
      <c r="AB202" s="58">
        <v>59.829529999999998</v>
      </c>
      <c r="AC202" s="58">
        <v>56.310679999999998</v>
      </c>
      <c r="AD202" s="58" t="s">
        <v>244</v>
      </c>
      <c r="AE202" s="58" t="s">
        <v>243</v>
      </c>
    </row>
    <row r="203" spans="1:31" x14ac:dyDescent="0.25">
      <c r="A203" s="58" t="str">
        <f t="shared" si="4"/>
        <v>Kidney20</v>
      </c>
      <c r="B203" s="58" t="s">
        <v>252</v>
      </c>
      <c r="C203" s="58" t="s">
        <v>6</v>
      </c>
      <c r="D203" s="58">
        <v>20</v>
      </c>
      <c r="G203" s="58">
        <v>1877</v>
      </c>
      <c r="I203" s="58">
        <v>54.036790000000003</v>
      </c>
      <c r="J203" s="58">
        <v>58.52505</v>
      </c>
      <c r="K203" s="58">
        <v>52.737569999999998</v>
      </c>
      <c r="L203" s="58">
        <v>59.81183</v>
      </c>
      <c r="R203" s="58" t="s">
        <v>252</v>
      </c>
      <c r="S203" s="58" t="s">
        <v>6</v>
      </c>
      <c r="T203" s="58">
        <v>20</v>
      </c>
      <c r="W203" s="58">
        <v>1877</v>
      </c>
      <c r="Y203" s="58">
        <v>54.036790000000003</v>
      </c>
      <c r="Z203" s="58">
        <v>58.52505</v>
      </c>
      <c r="AA203" s="58">
        <v>52.737569999999998</v>
      </c>
      <c r="AB203" s="58">
        <v>59.81183</v>
      </c>
    </row>
    <row r="204" spans="1:31" x14ac:dyDescent="0.25">
      <c r="A204" s="58" t="str">
        <f t="shared" si="4"/>
        <v>Kidney21</v>
      </c>
      <c r="B204" s="58" t="s">
        <v>252</v>
      </c>
      <c r="C204" s="58" t="s">
        <v>6</v>
      </c>
      <c r="D204" s="58">
        <v>21</v>
      </c>
      <c r="E204" s="58" t="s">
        <v>193</v>
      </c>
      <c r="F204" s="58" t="s">
        <v>173</v>
      </c>
      <c r="G204" s="58">
        <v>2157</v>
      </c>
      <c r="H204" s="58">
        <v>52.202129999999997</v>
      </c>
      <c r="I204" s="58">
        <v>54.191630000000004</v>
      </c>
      <c r="J204" s="58">
        <v>58.378</v>
      </c>
      <c r="K204" s="58">
        <v>52.979460000000003</v>
      </c>
      <c r="L204" s="58">
        <v>59.578620000000001</v>
      </c>
      <c r="M204" s="58">
        <v>56.310679999999998</v>
      </c>
      <c r="N204" s="58" t="s">
        <v>244</v>
      </c>
      <c r="O204" s="58" t="s">
        <v>244</v>
      </c>
      <c r="R204" s="58" t="s">
        <v>252</v>
      </c>
      <c r="S204" s="58" t="s">
        <v>6</v>
      </c>
      <c r="T204" s="58">
        <v>21</v>
      </c>
      <c r="U204" s="58" t="s">
        <v>193</v>
      </c>
      <c r="V204" s="58" t="s">
        <v>173</v>
      </c>
      <c r="W204" s="58">
        <v>2157</v>
      </c>
      <c r="X204" s="58">
        <v>52.202129999999997</v>
      </c>
      <c r="Y204" s="58">
        <v>54.191630000000004</v>
      </c>
      <c r="Z204" s="58">
        <v>58.378</v>
      </c>
      <c r="AA204" s="58">
        <v>52.979460000000003</v>
      </c>
      <c r="AB204" s="58">
        <v>59.578620000000001</v>
      </c>
      <c r="AC204" s="58">
        <v>56.310679999999998</v>
      </c>
      <c r="AD204" s="58" t="s">
        <v>244</v>
      </c>
      <c r="AE204" s="58" t="s">
        <v>244</v>
      </c>
    </row>
    <row r="205" spans="1:31" x14ac:dyDescent="0.25">
      <c r="A205" s="58" t="str">
        <f t="shared" si="4"/>
        <v>Kidney22</v>
      </c>
      <c r="B205" s="58" t="s">
        <v>252</v>
      </c>
      <c r="C205" s="58" t="s">
        <v>6</v>
      </c>
      <c r="D205" s="58">
        <v>22</v>
      </c>
      <c r="G205" s="58">
        <v>2177</v>
      </c>
      <c r="I205" s="58">
        <v>54.201599999999999</v>
      </c>
      <c r="J205" s="58">
        <v>58.368699999999997</v>
      </c>
      <c r="K205" s="58">
        <v>52.99483</v>
      </c>
      <c r="L205" s="58">
        <v>59.564070000000001</v>
      </c>
      <c r="R205" s="58" t="s">
        <v>252</v>
      </c>
      <c r="S205" s="58" t="s">
        <v>6</v>
      </c>
      <c r="T205" s="58">
        <v>22</v>
      </c>
      <c r="W205" s="58">
        <v>2177</v>
      </c>
      <c r="Y205" s="58">
        <v>54.201599999999999</v>
      </c>
      <c r="Z205" s="58">
        <v>58.368699999999997</v>
      </c>
      <c r="AA205" s="58">
        <v>52.99483</v>
      </c>
      <c r="AB205" s="58">
        <v>59.564070000000001</v>
      </c>
    </row>
    <row r="206" spans="1:31" x14ac:dyDescent="0.25">
      <c r="A206" s="58" t="str">
        <f t="shared" si="4"/>
        <v>Kidney23</v>
      </c>
      <c r="B206" s="58" t="s">
        <v>252</v>
      </c>
      <c r="C206" s="58" t="s">
        <v>6</v>
      </c>
      <c r="D206" s="58">
        <v>23</v>
      </c>
      <c r="E206" s="58" t="s">
        <v>202</v>
      </c>
      <c r="F206" s="58" t="s">
        <v>219</v>
      </c>
      <c r="G206" s="58">
        <v>2232</v>
      </c>
      <c r="H206" s="58">
        <v>55.286740000000002</v>
      </c>
      <c r="I206" s="58">
        <v>54.227679999999999</v>
      </c>
      <c r="J206" s="58">
        <v>58.343409999999999</v>
      </c>
      <c r="K206" s="58">
        <v>53.03642</v>
      </c>
      <c r="L206" s="58">
        <v>59.524239999999999</v>
      </c>
      <c r="M206" s="58">
        <v>56.310679999999998</v>
      </c>
      <c r="N206" s="58" t="s">
        <v>243</v>
      </c>
      <c r="O206" s="58" t="s">
        <v>243</v>
      </c>
      <c r="R206" s="58" t="s">
        <v>252</v>
      </c>
      <c r="S206" s="58" t="s">
        <v>6</v>
      </c>
      <c r="T206" s="58">
        <v>23</v>
      </c>
      <c r="U206" s="58" t="s">
        <v>202</v>
      </c>
      <c r="V206" s="58" t="s">
        <v>219</v>
      </c>
      <c r="W206" s="58">
        <v>2232</v>
      </c>
      <c r="X206" s="58">
        <v>55.286740000000002</v>
      </c>
      <c r="Y206" s="58">
        <v>54.227679999999999</v>
      </c>
      <c r="Z206" s="58">
        <v>58.343409999999999</v>
      </c>
      <c r="AA206" s="58">
        <v>53.03642</v>
      </c>
      <c r="AB206" s="58">
        <v>59.524239999999999</v>
      </c>
      <c r="AC206" s="58">
        <v>56.310679999999998</v>
      </c>
      <c r="AD206" s="58" t="s">
        <v>243</v>
      </c>
      <c r="AE206" s="58" t="s">
        <v>243</v>
      </c>
    </row>
    <row r="207" spans="1:31" x14ac:dyDescent="0.25">
      <c r="A207" s="58" t="str">
        <f t="shared" si="4"/>
        <v>Kidney24</v>
      </c>
      <c r="B207" s="58" t="s">
        <v>252</v>
      </c>
      <c r="C207" s="58" t="s">
        <v>6</v>
      </c>
      <c r="D207" s="58">
        <v>24</v>
      </c>
      <c r="G207" s="58">
        <v>2477</v>
      </c>
      <c r="I207" s="58">
        <v>54.334800000000001</v>
      </c>
      <c r="J207" s="58">
        <v>58.24156</v>
      </c>
      <c r="K207" s="58">
        <v>53.204120000000003</v>
      </c>
      <c r="L207" s="58">
        <v>59.362659999999998</v>
      </c>
      <c r="R207" s="58" t="s">
        <v>252</v>
      </c>
      <c r="S207" s="58" t="s">
        <v>6</v>
      </c>
      <c r="T207" s="58">
        <v>24</v>
      </c>
      <c r="W207" s="58">
        <v>2477</v>
      </c>
      <c r="Y207" s="58">
        <v>54.334800000000001</v>
      </c>
      <c r="Z207" s="58">
        <v>58.24156</v>
      </c>
      <c r="AA207" s="58">
        <v>53.204120000000003</v>
      </c>
      <c r="AB207" s="58">
        <v>59.362659999999998</v>
      </c>
    </row>
    <row r="208" spans="1:31" x14ac:dyDescent="0.25">
      <c r="A208" s="58" t="str">
        <f t="shared" si="4"/>
        <v>Kidney25</v>
      </c>
      <c r="B208" s="58" t="s">
        <v>252</v>
      </c>
      <c r="C208" s="58" t="s">
        <v>6</v>
      </c>
      <c r="D208" s="58">
        <v>25</v>
      </c>
      <c r="G208" s="58">
        <v>2777</v>
      </c>
      <c r="I208" s="58">
        <v>54.445860000000003</v>
      </c>
      <c r="J208" s="58">
        <v>58.135460000000002</v>
      </c>
      <c r="K208" s="58">
        <v>53.377879999999998</v>
      </c>
      <c r="L208" s="58">
        <v>59.194369999999999</v>
      </c>
      <c r="R208" s="58" t="s">
        <v>252</v>
      </c>
      <c r="S208" s="58" t="s">
        <v>6</v>
      </c>
      <c r="T208" s="58">
        <v>25</v>
      </c>
      <c r="W208" s="58">
        <v>2777</v>
      </c>
      <c r="Y208" s="58">
        <v>54.445860000000003</v>
      </c>
      <c r="Z208" s="58">
        <v>58.135460000000002</v>
      </c>
      <c r="AA208" s="58">
        <v>53.377879999999998</v>
      </c>
      <c r="AB208" s="58">
        <v>59.194369999999999</v>
      </c>
    </row>
    <row r="209" spans="1:31" x14ac:dyDescent="0.25">
      <c r="A209" s="58" t="str">
        <f t="shared" si="4"/>
        <v>Kidney26</v>
      </c>
      <c r="B209" s="58" t="s">
        <v>252</v>
      </c>
      <c r="C209" s="58" t="s">
        <v>6</v>
      </c>
      <c r="D209" s="58">
        <v>26</v>
      </c>
      <c r="G209" s="58">
        <v>3077</v>
      </c>
      <c r="I209" s="58">
        <v>54.539909999999999</v>
      </c>
      <c r="J209" s="58">
        <v>58.044930000000001</v>
      </c>
      <c r="K209" s="58">
        <v>53.526040000000002</v>
      </c>
      <c r="L209" s="58">
        <v>59.051119999999997</v>
      </c>
      <c r="R209" s="58" t="s">
        <v>252</v>
      </c>
      <c r="S209" s="58" t="s">
        <v>6</v>
      </c>
      <c r="T209" s="58">
        <v>26</v>
      </c>
      <c r="W209" s="58">
        <v>3077</v>
      </c>
      <c r="Y209" s="58">
        <v>54.539909999999999</v>
      </c>
      <c r="Z209" s="58">
        <v>58.044930000000001</v>
      </c>
      <c r="AA209" s="58">
        <v>53.526040000000002</v>
      </c>
      <c r="AB209" s="58">
        <v>59.051119999999997</v>
      </c>
    </row>
    <row r="210" spans="1:31" x14ac:dyDescent="0.25">
      <c r="A210" s="58" t="str">
        <f t="shared" si="4"/>
        <v>Kidney27</v>
      </c>
      <c r="B210" s="58" t="s">
        <v>252</v>
      </c>
      <c r="C210" s="58" t="s">
        <v>6</v>
      </c>
      <c r="D210" s="58">
        <v>27</v>
      </c>
      <c r="E210" s="58" t="s">
        <v>192</v>
      </c>
      <c r="F210" s="58" t="s">
        <v>185</v>
      </c>
      <c r="G210" s="58">
        <v>3279</v>
      </c>
      <c r="H210" s="58">
        <v>60.597740000000002</v>
      </c>
      <c r="I210" s="58">
        <v>54.595869999999998</v>
      </c>
      <c r="J210" s="58">
        <v>57.991439999999997</v>
      </c>
      <c r="K210" s="58">
        <v>53.613810000000001</v>
      </c>
      <c r="L210" s="58">
        <v>58.96649</v>
      </c>
      <c r="M210" s="58">
        <v>56.310679999999998</v>
      </c>
      <c r="N210" s="58" t="s">
        <v>253</v>
      </c>
      <c r="O210" s="58" t="s">
        <v>253</v>
      </c>
      <c r="R210" s="58" t="s">
        <v>252</v>
      </c>
      <c r="S210" s="58" t="s">
        <v>6</v>
      </c>
      <c r="T210" s="58">
        <v>27</v>
      </c>
      <c r="U210" s="58" t="s">
        <v>192</v>
      </c>
      <c r="V210" s="58" t="s">
        <v>185</v>
      </c>
      <c r="W210" s="58">
        <v>3279</v>
      </c>
      <c r="X210" s="58">
        <v>60.597740000000002</v>
      </c>
      <c r="Y210" s="58">
        <v>54.595869999999998</v>
      </c>
      <c r="Z210" s="58">
        <v>57.991439999999997</v>
      </c>
      <c r="AA210" s="58">
        <v>53.613810000000001</v>
      </c>
      <c r="AB210" s="58">
        <v>58.96649</v>
      </c>
      <c r="AC210" s="58">
        <v>56.310679999999998</v>
      </c>
      <c r="AD210" s="58" t="s">
        <v>253</v>
      </c>
      <c r="AE210" s="58" t="s">
        <v>253</v>
      </c>
    </row>
    <row r="211" spans="1:31" x14ac:dyDescent="0.25">
      <c r="A211" s="58" t="str">
        <f t="shared" si="4"/>
        <v>Kidney28</v>
      </c>
      <c r="B211" s="58" t="s">
        <v>252</v>
      </c>
      <c r="C211" s="58" t="s">
        <v>6</v>
      </c>
      <c r="D211" s="58">
        <v>28</v>
      </c>
      <c r="G211" s="58">
        <v>3377</v>
      </c>
      <c r="I211" s="58">
        <v>54.621090000000002</v>
      </c>
      <c r="J211" s="58">
        <v>57.967109999999998</v>
      </c>
      <c r="K211" s="58">
        <v>53.65334</v>
      </c>
      <c r="L211" s="58">
        <v>58.927599999999998</v>
      </c>
      <c r="R211" s="58" t="s">
        <v>252</v>
      </c>
      <c r="S211" s="58" t="s">
        <v>6</v>
      </c>
      <c r="T211" s="58">
        <v>28</v>
      </c>
      <c r="W211" s="58">
        <v>3377</v>
      </c>
      <c r="Y211" s="58">
        <v>54.621090000000002</v>
      </c>
      <c r="Z211" s="58">
        <v>57.967109999999998</v>
      </c>
      <c r="AA211" s="58">
        <v>53.65334</v>
      </c>
      <c r="AB211" s="58">
        <v>58.927599999999998</v>
      </c>
    </row>
    <row r="212" spans="1:31" x14ac:dyDescent="0.25">
      <c r="A212" s="58" t="str">
        <f t="shared" si="4"/>
        <v>Kidney29</v>
      </c>
      <c r="B212" s="58" t="s">
        <v>252</v>
      </c>
      <c r="C212" s="58" t="s">
        <v>6</v>
      </c>
      <c r="D212" s="58">
        <v>29</v>
      </c>
      <c r="G212" s="58">
        <v>3677</v>
      </c>
      <c r="I212" s="58">
        <v>54.692340000000002</v>
      </c>
      <c r="J212" s="58">
        <v>57.898589999999999</v>
      </c>
      <c r="K212" s="58">
        <v>53.764890000000001</v>
      </c>
      <c r="L212" s="58">
        <v>58.819629999999997</v>
      </c>
      <c r="R212" s="58" t="s">
        <v>252</v>
      </c>
      <c r="S212" s="58" t="s">
        <v>6</v>
      </c>
      <c r="T212" s="58">
        <v>29</v>
      </c>
      <c r="W212" s="58">
        <v>3677</v>
      </c>
      <c r="Y212" s="58">
        <v>54.692340000000002</v>
      </c>
      <c r="Z212" s="58">
        <v>57.898589999999999</v>
      </c>
      <c r="AA212" s="58">
        <v>53.764890000000001</v>
      </c>
      <c r="AB212" s="58">
        <v>58.819629999999997</v>
      </c>
    </row>
    <row r="213" spans="1:31" x14ac:dyDescent="0.25">
      <c r="A213" s="58" t="str">
        <f t="shared" si="4"/>
        <v>Kidney30</v>
      </c>
      <c r="B213" s="58" t="s">
        <v>252</v>
      </c>
      <c r="C213" s="58" t="s">
        <v>6</v>
      </c>
      <c r="D213" s="58">
        <v>30</v>
      </c>
      <c r="E213" s="58" t="s">
        <v>194</v>
      </c>
      <c r="F213" s="58" t="s">
        <v>174</v>
      </c>
      <c r="G213" s="58">
        <v>3703</v>
      </c>
      <c r="H213" s="58">
        <v>59.816360000000003</v>
      </c>
      <c r="I213" s="58">
        <v>54.697899999999997</v>
      </c>
      <c r="J213" s="58">
        <v>57.893160000000002</v>
      </c>
      <c r="K213" s="58">
        <v>53.77373</v>
      </c>
      <c r="L213" s="58">
        <v>58.810899999999997</v>
      </c>
      <c r="M213" s="58">
        <v>56.310679999999998</v>
      </c>
      <c r="N213" s="58" t="s">
        <v>253</v>
      </c>
      <c r="O213" s="58" t="s">
        <v>253</v>
      </c>
      <c r="R213" s="58" t="s">
        <v>252</v>
      </c>
      <c r="S213" s="58" t="s">
        <v>6</v>
      </c>
      <c r="T213" s="58">
        <v>30</v>
      </c>
      <c r="U213" s="58" t="s">
        <v>194</v>
      </c>
      <c r="V213" s="58" t="s">
        <v>174</v>
      </c>
      <c r="W213" s="58">
        <v>3703</v>
      </c>
      <c r="X213" s="58">
        <v>59.816360000000003</v>
      </c>
      <c r="Y213" s="58">
        <v>54.697899999999997</v>
      </c>
      <c r="Z213" s="58">
        <v>57.893160000000002</v>
      </c>
      <c r="AA213" s="58">
        <v>53.77373</v>
      </c>
      <c r="AB213" s="58">
        <v>58.810899999999997</v>
      </c>
      <c r="AC213" s="58">
        <v>56.310679999999998</v>
      </c>
      <c r="AD213" s="58" t="s">
        <v>253</v>
      </c>
      <c r="AE213" s="58" t="s">
        <v>253</v>
      </c>
    </row>
    <row r="214" spans="1:31" x14ac:dyDescent="0.25">
      <c r="A214" s="58" t="str">
        <f t="shared" si="4"/>
        <v>Kidney31</v>
      </c>
      <c r="B214" s="58" t="s">
        <v>252</v>
      </c>
      <c r="C214" s="58" t="s">
        <v>6</v>
      </c>
      <c r="D214" s="58">
        <v>31</v>
      </c>
      <c r="G214" s="58">
        <v>3977</v>
      </c>
      <c r="I214" s="58">
        <v>54.754980000000003</v>
      </c>
      <c r="J214" s="58">
        <v>57.838180000000001</v>
      </c>
      <c r="K214" s="58">
        <v>53.863370000000003</v>
      </c>
      <c r="L214" s="58">
        <v>58.723959999999998</v>
      </c>
      <c r="R214" s="58" t="s">
        <v>252</v>
      </c>
      <c r="S214" s="58" t="s">
        <v>6</v>
      </c>
      <c r="T214" s="58">
        <v>31</v>
      </c>
      <c r="W214" s="58">
        <v>3977</v>
      </c>
      <c r="Y214" s="58">
        <v>54.754980000000003</v>
      </c>
      <c r="Z214" s="58">
        <v>57.838180000000001</v>
      </c>
      <c r="AA214" s="58">
        <v>53.863370000000003</v>
      </c>
      <c r="AB214" s="58">
        <v>58.723959999999998</v>
      </c>
    </row>
    <row r="215" spans="1:31" x14ac:dyDescent="0.25">
      <c r="A215" s="58" t="str">
        <f t="shared" si="4"/>
        <v>Larynx1</v>
      </c>
      <c r="B215" s="58" t="s">
        <v>252</v>
      </c>
      <c r="C215" s="58" t="s">
        <v>18</v>
      </c>
      <c r="D215" s="58">
        <v>1</v>
      </c>
      <c r="G215" s="58">
        <v>137</v>
      </c>
      <c r="I215" s="58">
        <v>38.579900000000002</v>
      </c>
      <c r="J215" s="58">
        <v>55.308129999999998</v>
      </c>
      <c r="K215" s="58">
        <v>33.820230000000002</v>
      </c>
      <c r="L215" s="58">
        <v>60.134030000000003</v>
      </c>
      <c r="R215" s="58" t="s">
        <v>252</v>
      </c>
      <c r="S215" s="58" t="s">
        <v>18</v>
      </c>
      <c r="T215" s="58">
        <v>1</v>
      </c>
      <c r="W215" s="58">
        <v>137</v>
      </c>
      <c r="Y215" s="58">
        <v>38.579900000000002</v>
      </c>
      <c r="Z215" s="58">
        <v>55.308129999999998</v>
      </c>
      <c r="AA215" s="58">
        <v>33.820230000000002</v>
      </c>
      <c r="AB215" s="58">
        <v>60.134030000000003</v>
      </c>
    </row>
    <row r="216" spans="1:31" x14ac:dyDescent="0.25">
      <c r="A216" s="58" t="str">
        <f t="shared" si="4"/>
        <v>Larynx2</v>
      </c>
      <c r="B216" s="58" t="s">
        <v>252</v>
      </c>
      <c r="C216" s="58" t="s">
        <v>18</v>
      </c>
      <c r="D216" s="58">
        <v>2</v>
      </c>
      <c r="E216" s="58" t="s">
        <v>195</v>
      </c>
      <c r="F216" s="58" t="s">
        <v>181</v>
      </c>
      <c r="G216" s="58">
        <v>141</v>
      </c>
      <c r="H216" s="58">
        <v>36.879429999999999</v>
      </c>
      <c r="I216" s="58">
        <v>38.694220000000001</v>
      </c>
      <c r="J216" s="58">
        <v>55.194519999999997</v>
      </c>
      <c r="K216" s="58">
        <v>34.056060000000002</v>
      </c>
      <c r="L216" s="58">
        <v>59.959820000000001</v>
      </c>
      <c r="M216" s="58">
        <v>47.28613</v>
      </c>
      <c r="N216" s="58" t="s">
        <v>244</v>
      </c>
      <c r="O216" s="58" t="s">
        <v>243</v>
      </c>
      <c r="R216" s="58" t="s">
        <v>252</v>
      </c>
      <c r="S216" s="58" t="s">
        <v>18</v>
      </c>
      <c r="T216" s="58">
        <v>2</v>
      </c>
      <c r="U216" s="58" t="s">
        <v>195</v>
      </c>
      <c r="V216" s="58" t="s">
        <v>181</v>
      </c>
      <c r="W216" s="58">
        <v>141</v>
      </c>
      <c r="X216" s="58">
        <v>36.879429999999999</v>
      </c>
      <c r="Y216" s="58">
        <v>38.694220000000001</v>
      </c>
      <c r="Z216" s="58">
        <v>55.194519999999997</v>
      </c>
      <c r="AA216" s="58">
        <v>34.056060000000002</v>
      </c>
      <c r="AB216" s="58">
        <v>59.959820000000001</v>
      </c>
      <c r="AC216" s="58">
        <v>47.28613</v>
      </c>
      <c r="AD216" s="58" t="s">
        <v>244</v>
      </c>
      <c r="AE216" s="58" t="s">
        <v>243</v>
      </c>
    </row>
    <row r="217" spans="1:31" x14ac:dyDescent="0.25">
      <c r="A217" s="58" t="str">
        <f t="shared" si="4"/>
        <v>Larynx3</v>
      </c>
      <c r="B217" s="58" t="s">
        <v>252</v>
      </c>
      <c r="C217" s="58" t="s">
        <v>18</v>
      </c>
      <c r="D217" s="58">
        <v>3</v>
      </c>
      <c r="E217" s="58" t="s">
        <v>189</v>
      </c>
      <c r="F217" s="58" t="s">
        <v>214</v>
      </c>
      <c r="G217" s="58">
        <v>159</v>
      </c>
      <c r="H217" s="58">
        <v>65.408810000000003</v>
      </c>
      <c r="I217" s="58">
        <v>39.21622</v>
      </c>
      <c r="J217" s="58">
        <v>54.739759999999997</v>
      </c>
      <c r="K217" s="58">
        <v>34.803870000000003</v>
      </c>
      <c r="L217" s="58">
        <v>59.219549999999998</v>
      </c>
      <c r="M217" s="58">
        <v>47.28613</v>
      </c>
      <c r="N217" s="58" t="s">
        <v>253</v>
      </c>
      <c r="O217" s="58" t="s">
        <v>253</v>
      </c>
      <c r="R217" s="58" t="s">
        <v>252</v>
      </c>
      <c r="S217" s="58" t="s">
        <v>18</v>
      </c>
      <c r="T217" s="58">
        <v>3</v>
      </c>
      <c r="U217" s="58" t="s">
        <v>189</v>
      </c>
      <c r="V217" s="58" t="s">
        <v>214</v>
      </c>
      <c r="W217" s="58">
        <v>159</v>
      </c>
      <c r="X217" s="58">
        <v>65.408810000000003</v>
      </c>
      <c r="Y217" s="58">
        <v>39.21622</v>
      </c>
      <c r="Z217" s="58">
        <v>54.739759999999997</v>
      </c>
      <c r="AA217" s="58">
        <v>34.803870000000003</v>
      </c>
      <c r="AB217" s="58">
        <v>59.219549999999998</v>
      </c>
      <c r="AC217" s="58">
        <v>47.28613</v>
      </c>
      <c r="AD217" s="58" t="s">
        <v>253</v>
      </c>
      <c r="AE217" s="58" t="s">
        <v>253</v>
      </c>
    </row>
    <row r="218" spans="1:31" x14ac:dyDescent="0.25">
      <c r="A218" s="58" t="str">
        <f t="shared" si="4"/>
        <v>Larynx4</v>
      </c>
      <c r="B218" s="58" t="s">
        <v>252</v>
      </c>
      <c r="C218" s="58" t="s">
        <v>18</v>
      </c>
      <c r="D218" s="58">
        <v>4</v>
      </c>
      <c r="E218" s="58" t="s">
        <v>199</v>
      </c>
      <c r="F218" s="58" t="s">
        <v>179</v>
      </c>
      <c r="G218" s="58">
        <v>173</v>
      </c>
      <c r="H218" s="58">
        <v>44.508670000000002</v>
      </c>
      <c r="I218" s="58">
        <v>39.561050000000002</v>
      </c>
      <c r="J218" s="58">
        <v>54.454990000000002</v>
      </c>
      <c r="K218" s="58">
        <v>35.342269999999999</v>
      </c>
      <c r="L218" s="58">
        <v>58.755609999999997</v>
      </c>
      <c r="M218" s="58">
        <v>47.28613</v>
      </c>
      <c r="N218" s="58" t="s">
        <v>243</v>
      </c>
      <c r="O218" s="58" t="s">
        <v>243</v>
      </c>
      <c r="R218" s="58" t="s">
        <v>252</v>
      </c>
      <c r="S218" s="58" t="s">
        <v>18</v>
      </c>
      <c r="T218" s="58">
        <v>4</v>
      </c>
      <c r="U218" s="58" t="s">
        <v>199</v>
      </c>
      <c r="V218" s="58" t="s">
        <v>179</v>
      </c>
      <c r="W218" s="58">
        <v>173</v>
      </c>
      <c r="X218" s="58">
        <v>44.508670000000002</v>
      </c>
      <c r="Y218" s="58">
        <v>39.561050000000002</v>
      </c>
      <c r="Z218" s="58">
        <v>54.454990000000002</v>
      </c>
      <c r="AA218" s="58">
        <v>35.342269999999999</v>
      </c>
      <c r="AB218" s="58">
        <v>58.755609999999997</v>
      </c>
      <c r="AC218" s="58">
        <v>47.28613</v>
      </c>
      <c r="AD218" s="58" t="s">
        <v>243</v>
      </c>
      <c r="AE218" s="58" t="s">
        <v>243</v>
      </c>
    </row>
    <row r="219" spans="1:31" x14ac:dyDescent="0.25">
      <c r="A219" s="58" t="str">
        <f t="shared" si="4"/>
        <v>Larynx5</v>
      </c>
      <c r="B219" s="58" t="s">
        <v>252</v>
      </c>
      <c r="C219" s="58" t="s">
        <v>18</v>
      </c>
      <c r="D219" s="58">
        <v>5</v>
      </c>
      <c r="G219" s="58">
        <v>177</v>
      </c>
      <c r="I219" s="58">
        <v>39.659149999999997</v>
      </c>
      <c r="J219" s="58">
        <v>54.378480000000003</v>
      </c>
      <c r="K219" s="58">
        <v>35.478180000000002</v>
      </c>
      <c r="L219" s="58">
        <v>58.622790000000002</v>
      </c>
      <c r="R219" s="58" t="s">
        <v>252</v>
      </c>
      <c r="S219" s="58" t="s">
        <v>18</v>
      </c>
      <c r="T219" s="58">
        <v>5</v>
      </c>
      <c r="W219" s="58">
        <v>177</v>
      </c>
      <c r="Y219" s="58">
        <v>39.659149999999997</v>
      </c>
      <c r="Z219" s="58">
        <v>54.378480000000003</v>
      </c>
      <c r="AA219" s="58">
        <v>35.478180000000002</v>
      </c>
      <c r="AB219" s="58">
        <v>58.622790000000002</v>
      </c>
    </row>
    <row r="220" spans="1:31" x14ac:dyDescent="0.25">
      <c r="A220" s="58" t="str">
        <f t="shared" si="4"/>
        <v>Larynx6</v>
      </c>
      <c r="B220" s="58" t="s">
        <v>252</v>
      </c>
      <c r="C220" s="58" t="s">
        <v>18</v>
      </c>
      <c r="D220" s="58">
        <v>6</v>
      </c>
      <c r="E220" s="58" t="s">
        <v>198</v>
      </c>
      <c r="F220" s="58" t="s">
        <v>183</v>
      </c>
      <c r="G220" s="58">
        <v>179</v>
      </c>
      <c r="H220" s="58">
        <v>36.312849999999997</v>
      </c>
      <c r="I220" s="58">
        <v>39.710439999999998</v>
      </c>
      <c r="J220" s="58">
        <v>54.341009999999997</v>
      </c>
      <c r="K220" s="58">
        <v>35.534660000000002</v>
      </c>
      <c r="L220" s="58">
        <v>58.556809999999999</v>
      </c>
      <c r="M220" s="58">
        <v>47.28613</v>
      </c>
      <c r="N220" s="58" t="s">
        <v>244</v>
      </c>
      <c r="O220" s="58" t="s">
        <v>243</v>
      </c>
      <c r="R220" s="58" t="s">
        <v>252</v>
      </c>
      <c r="S220" s="58" t="s">
        <v>18</v>
      </c>
      <c r="T220" s="58">
        <v>6</v>
      </c>
      <c r="U220" s="58" t="s">
        <v>198</v>
      </c>
      <c r="V220" s="58" t="s">
        <v>183</v>
      </c>
      <c r="W220" s="58">
        <v>179</v>
      </c>
      <c r="X220" s="58">
        <v>36.312849999999997</v>
      </c>
      <c r="Y220" s="58">
        <v>39.710439999999998</v>
      </c>
      <c r="Z220" s="58">
        <v>54.341009999999997</v>
      </c>
      <c r="AA220" s="58">
        <v>35.534660000000002</v>
      </c>
      <c r="AB220" s="58">
        <v>58.556809999999999</v>
      </c>
      <c r="AC220" s="58">
        <v>47.28613</v>
      </c>
      <c r="AD220" s="58" t="s">
        <v>244</v>
      </c>
      <c r="AE220" s="58" t="s">
        <v>243</v>
      </c>
    </row>
    <row r="221" spans="1:31" x14ac:dyDescent="0.25">
      <c r="A221" s="58" t="str">
        <f t="shared" si="4"/>
        <v>Larynx7</v>
      </c>
      <c r="B221" s="58" t="s">
        <v>252</v>
      </c>
      <c r="C221" s="58" t="s">
        <v>18</v>
      </c>
      <c r="D221" s="58">
        <v>7</v>
      </c>
      <c r="E221" s="58" t="s">
        <v>196</v>
      </c>
      <c r="F221" s="58" t="s">
        <v>215</v>
      </c>
      <c r="G221" s="58">
        <v>188</v>
      </c>
      <c r="H221" s="58">
        <v>30.85106</v>
      </c>
      <c r="I221" s="58">
        <v>39.904559999999996</v>
      </c>
      <c r="J221" s="58">
        <v>54.172089999999997</v>
      </c>
      <c r="K221" s="58">
        <v>35.823590000000003</v>
      </c>
      <c r="L221" s="58">
        <v>58.300280000000001</v>
      </c>
      <c r="M221" s="58">
        <v>47.28613</v>
      </c>
      <c r="N221" s="58" t="s">
        <v>244</v>
      </c>
      <c r="O221" s="58" t="s">
        <v>244</v>
      </c>
      <c r="R221" s="58" t="s">
        <v>252</v>
      </c>
      <c r="S221" s="58" t="s">
        <v>18</v>
      </c>
      <c r="T221" s="58">
        <v>7</v>
      </c>
      <c r="U221" s="58" t="s">
        <v>196</v>
      </c>
      <c r="V221" s="58" t="s">
        <v>215</v>
      </c>
      <c r="W221" s="58">
        <v>188</v>
      </c>
      <c r="X221" s="58">
        <v>30.85106</v>
      </c>
      <c r="Y221" s="58">
        <v>39.904559999999996</v>
      </c>
      <c r="Z221" s="58">
        <v>54.172089999999997</v>
      </c>
      <c r="AA221" s="58">
        <v>35.823590000000003</v>
      </c>
      <c r="AB221" s="58">
        <v>58.300280000000001</v>
      </c>
      <c r="AC221" s="58">
        <v>47.28613</v>
      </c>
      <c r="AD221" s="58" t="s">
        <v>244</v>
      </c>
      <c r="AE221" s="58" t="s">
        <v>244</v>
      </c>
    </row>
    <row r="222" spans="1:31" x14ac:dyDescent="0.25">
      <c r="A222" s="58" t="str">
        <f t="shared" si="4"/>
        <v>Larynx8</v>
      </c>
      <c r="B222" s="58" t="s">
        <v>252</v>
      </c>
      <c r="C222" s="58" t="s">
        <v>18</v>
      </c>
      <c r="D222" s="58">
        <v>8</v>
      </c>
      <c r="E222" s="58" t="s">
        <v>203</v>
      </c>
      <c r="F222" s="58" t="s">
        <v>216</v>
      </c>
      <c r="G222" s="58">
        <v>204</v>
      </c>
      <c r="H222" s="58">
        <v>55.392159999999997</v>
      </c>
      <c r="I222" s="58">
        <v>40.20872</v>
      </c>
      <c r="J222" s="58">
        <v>53.899839999999998</v>
      </c>
      <c r="K222" s="58">
        <v>36.307580000000002</v>
      </c>
      <c r="L222" s="58">
        <v>57.84319</v>
      </c>
      <c r="M222" s="58">
        <v>47.28613</v>
      </c>
      <c r="N222" s="58" t="s">
        <v>253</v>
      </c>
      <c r="O222" s="58" t="s">
        <v>243</v>
      </c>
      <c r="R222" s="58" t="s">
        <v>252</v>
      </c>
      <c r="S222" s="58" t="s">
        <v>18</v>
      </c>
      <c r="T222" s="58">
        <v>8</v>
      </c>
      <c r="U222" s="58" t="s">
        <v>203</v>
      </c>
      <c r="V222" s="58" t="s">
        <v>216</v>
      </c>
      <c r="W222" s="58">
        <v>204</v>
      </c>
      <c r="X222" s="58">
        <v>55.392159999999997</v>
      </c>
      <c r="Y222" s="58">
        <v>40.20872</v>
      </c>
      <c r="Z222" s="58">
        <v>53.899839999999998</v>
      </c>
      <c r="AA222" s="58">
        <v>36.307580000000002</v>
      </c>
      <c r="AB222" s="58">
        <v>57.84319</v>
      </c>
      <c r="AC222" s="58">
        <v>47.28613</v>
      </c>
      <c r="AD222" s="58" t="s">
        <v>253</v>
      </c>
      <c r="AE222" s="58" t="s">
        <v>243</v>
      </c>
    </row>
    <row r="223" spans="1:31" x14ac:dyDescent="0.25">
      <c r="A223" s="58" t="str">
        <f t="shared" si="4"/>
        <v>Larynx9</v>
      </c>
      <c r="B223" s="58" t="s">
        <v>252</v>
      </c>
      <c r="C223" s="58" t="s">
        <v>18</v>
      </c>
      <c r="D223" s="58">
        <v>9</v>
      </c>
      <c r="G223" s="58">
        <v>217</v>
      </c>
      <c r="I223" s="58">
        <v>40.419820000000001</v>
      </c>
      <c r="J223" s="58">
        <v>53.718200000000003</v>
      </c>
      <c r="K223" s="58">
        <v>36.628250000000001</v>
      </c>
      <c r="L223" s="58">
        <v>57.542589999999997</v>
      </c>
      <c r="R223" s="58" t="s">
        <v>252</v>
      </c>
      <c r="S223" s="58" t="s">
        <v>18</v>
      </c>
      <c r="T223" s="58">
        <v>9</v>
      </c>
      <c r="W223" s="58">
        <v>217</v>
      </c>
      <c r="Y223" s="58">
        <v>40.419820000000001</v>
      </c>
      <c r="Z223" s="58">
        <v>53.718200000000003</v>
      </c>
      <c r="AA223" s="58">
        <v>36.628250000000001</v>
      </c>
      <c r="AB223" s="58">
        <v>57.542589999999997</v>
      </c>
    </row>
    <row r="224" spans="1:31" x14ac:dyDescent="0.25">
      <c r="A224" s="58" t="str">
        <f t="shared" si="4"/>
        <v>Larynx10</v>
      </c>
      <c r="B224" s="58" t="s">
        <v>252</v>
      </c>
      <c r="C224" s="58" t="s">
        <v>18</v>
      </c>
      <c r="D224" s="58">
        <v>10</v>
      </c>
      <c r="E224" s="58" t="s">
        <v>205</v>
      </c>
      <c r="F224" s="58" t="s">
        <v>303</v>
      </c>
      <c r="G224" s="58">
        <v>233</v>
      </c>
      <c r="H224" s="58">
        <v>48.068669999999997</v>
      </c>
      <c r="I224" s="58">
        <v>40.668700000000001</v>
      </c>
      <c r="J224" s="58">
        <v>53.499369999999999</v>
      </c>
      <c r="K224" s="58">
        <v>37.011620000000001</v>
      </c>
      <c r="L224" s="58">
        <v>57.197429999999997</v>
      </c>
      <c r="M224" s="58">
        <v>47.28613</v>
      </c>
      <c r="N224" s="58" t="s">
        <v>243</v>
      </c>
      <c r="O224" s="58" t="s">
        <v>243</v>
      </c>
      <c r="R224" s="58" t="s">
        <v>252</v>
      </c>
      <c r="S224" s="58" t="s">
        <v>18</v>
      </c>
      <c r="T224" s="58">
        <v>10</v>
      </c>
      <c r="U224" s="58" t="s">
        <v>205</v>
      </c>
      <c r="V224" s="58" t="s">
        <v>217</v>
      </c>
      <c r="W224" s="58">
        <v>233</v>
      </c>
      <c r="X224" s="58">
        <v>48.068669999999997</v>
      </c>
      <c r="Y224" s="58">
        <v>40.668700000000001</v>
      </c>
      <c r="Z224" s="58">
        <v>53.499369999999999</v>
      </c>
      <c r="AA224" s="58">
        <v>37.011620000000001</v>
      </c>
      <c r="AB224" s="58">
        <v>57.197429999999997</v>
      </c>
      <c r="AC224" s="58">
        <v>47.28613</v>
      </c>
      <c r="AD224" s="58" t="s">
        <v>243</v>
      </c>
      <c r="AE224" s="58" t="s">
        <v>243</v>
      </c>
    </row>
    <row r="225" spans="1:31" x14ac:dyDescent="0.25">
      <c r="A225" s="58" t="str">
        <f t="shared" si="4"/>
        <v>Larynx11</v>
      </c>
      <c r="B225" s="58" t="s">
        <v>252</v>
      </c>
      <c r="C225" s="58" t="s">
        <v>18</v>
      </c>
      <c r="D225" s="58">
        <v>11</v>
      </c>
      <c r="E225" s="58" t="s">
        <v>191</v>
      </c>
      <c r="F225" s="58" t="s">
        <v>245</v>
      </c>
      <c r="G225" s="58">
        <v>249</v>
      </c>
      <c r="H225" s="58">
        <v>57.429720000000003</v>
      </c>
      <c r="I225" s="58">
        <v>40.8934</v>
      </c>
      <c r="J225" s="58">
        <v>53.301279999999998</v>
      </c>
      <c r="K225" s="58">
        <v>37.364220000000003</v>
      </c>
      <c r="L225" s="58">
        <v>56.884349999999998</v>
      </c>
      <c r="M225" s="58">
        <v>47.28613</v>
      </c>
      <c r="N225" s="58" t="s">
        <v>253</v>
      </c>
      <c r="O225" s="58" t="s">
        <v>253</v>
      </c>
      <c r="R225" s="58" t="s">
        <v>252</v>
      </c>
      <c r="S225" s="58" t="s">
        <v>18</v>
      </c>
      <c r="T225" s="58">
        <v>11</v>
      </c>
      <c r="U225" s="58" t="s">
        <v>191</v>
      </c>
      <c r="V225" s="58" t="s">
        <v>245</v>
      </c>
      <c r="W225" s="58">
        <v>249</v>
      </c>
      <c r="X225" s="58">
        <v>57.429720000000003</v>
      </c>
      <c r="Y225" s="58">
        <v>40.8934</v>
      </c>
      <c r="Z225" s="58">
        <v>53.301279999999998</v>
      </c>
      <c r="AA225" s="58">
        <v>37.364220000000003</v>
      </c>
      <c r="AB225" s="58">
        <v>56.884349999999998</v>
      </c>
      <c r="AC225" s="58">
        <v>47.28613</v>
      </c>
      <c r="AD225" s="58" t="s">
        <v>253</v>
      </c>
      <c r="AE225" s="58" t="s">
        <v>253</v>
      </c>
    </row>
    <row r="226" spans="1:31" x14ac:dyDescent="0.25">
      <c r="A226" s="58" t="str">
        <f t="shared" si="4"/>
        <v>Larynx12</v>
      </c>
      <c r="B226" s="58" t="s">
        <v>252</v>
      </c>
      <c r="C226" s="58" t="s">
        <v>18</v>
      </c>
      <c r="D226" s="58">
        <v>12</v>
      </c>
      <c r="E226" s="58" t="s">
        <v>201</v>
      </c>
      <c r="F226" s="58" t="s">
        <v>184</v>
      </c>
      <c r="G226" s="58">
        <v>253</v>
      </c>
      <c r="H226" s="58">
        <v>47.43083</v>
      </c>
      <c r="I226" s="58">
        <v>40.940649999999998</v>
      </c>
      <c r="J226" s="58">
        <v>53.25468</v>
      </c>
      <c r="K226" s="58">
        <v>37.431489999999997</v>
      </c>
      <c r="L226" s="58">
        <v>56.80762</v>
      </c>
      <c r="M226" s="58">
        <v>47.28613</v>
      </c>
      <c r="N226" s="58" t="s">
        <v>243</v>
      </c>
      <c r="O226" s="58" t="s">
        <v>243</v>
      </c>
      <c r="R226" s="58" t="s">
        <v>252</v>
      </c>
      <c r="S226" s="58" t="s">
        <v>18</v>
      </c>
      <c r="T226" s="58">
        <v>12</v>
      </c>
      <c r="U226" s="58" t="s">
        <v>201</v>
      </c>
      <c r="V226" s="58" t="s">
        <v>184</v>
      </c>
      <c r="W226" s="58">
        <v>253</v>
      </c>
      <c r="X226" s="58">
        <v>47.43083</v>
      </c>
      <c r="Y226" s="58">
        <v>40.940649999999998</v>
      </c>
      <c r="Z226" s="58">
        <v>53.25468</v>
      </c>
      <c r="AA226" s="58">
        <v>37.431489999999997</v>
      </c>
      <c r="AB226" s="58">
        <v>56.80762</v>
      </c>
      <c r="AC226" s="58">
        <v>47.28613</v>
      </c>
      <c r="AD226" s="58" t="s">
        <v>243</v>
      </c>
      <c r="AE226" s="58" t="s">
        <v>243</v>
      </c>
    </row>
    <row r="227" spans="1:31" x14ac:dyDescent="0.25">
      <c r="A227" s="58" t="str">
        <f t="shared" si="4"/>
        <v>Larynx13</v>
      </c>
      <c r="B227" s="58" t="s">
        <v>252</v>
      </c>
      <c r="C227" s="58" t="s">
        <v>18</v>
      </c>
      <c r="D227" s="58">
        <v>13</v>
      </c>
      <c r="G227" s="58">
        <v>257</v>
      </c>
      <c r="I227" s="58">
        <v>40.992229999999999</v>
      </c>
      <c r="J227" s="58">
        <v>53.209139999999998</v>
      </c>
      <c r="K227" s="58">
        <v>37.506230000000002</v>
      </c>
      <c r="L227" s="58">
        <v>56.731740000000002</v>
      </c>
      <c r="R227" s="58" t="s">
        <v>252</v>
      </c>
      <c r="S227" s="58" t="s">
        <v>18</v>
      </c>
      <c r="T227" s="58">
        <v>13</v>
      </c>
      <c r="W227" s="58">
        <v>257</v>
      </c>
      <c r="Y227" s="58">
        <v>40.992229999999999</v>
      </c>
      <c r="Z227" s="58">
        <v>53.209139999999998</v>
      </c>
      <c r="AA227" s="58">
        <v>37.506230000000002</v>
      </c>
      <c r="AB227" s="58">
        <v>56.731740000000002</v>
      </c>
    </row>
    <row r="228" spans="1:31" x14ac:dyDescent="0.25">
      <c r="A228" s="58" t="str">
        <f t="shared" si="4"/>
        <v>Larynx14</v>
      </c>
      <c r="B228" s="58" t="s">
        <v>252</v>
      </c>
      <c r="C228" s="58" t="s">
        <v>18</v>
      </c>
      <c r="D228" s="58">
        <v>14</v>
      </c>
      <c r="E228" s="58" t="s">
        <v>197</v>
      </c>
      <c r="F228" s="58" t="s">
        <v>221</v>
      </c>
      <c r="G228" s="58">
        <v>262</v>
      </c>
      <c r="H228" s="58">
        <v>53.053440000000002</v>
      </c>
      <c r="I228" s="58">
        <v>41.053840000000001</v>
      </c>
      <c r="J228" s="58">
        <v>53.153759999999998</v>
      </c>
      <c r="K228" s="58">
        <v>37.601050000000001</v>
      </c>
      <c r="L228" s="58">
        <v>56.647889999999997</v>
      </c>
      <c r="M228" s="58">
        <v>47.28613</v>
      </c>
      <c r="N228" s="58" t="s">
        <v>243</v>
      </c>
      <c r="O228" s="58" t="s">
        <v>243</v>
      </c>
      <c r="R228" s="58" t="s">
        <v>252</v>
      </c>
      <c r="S228" s="58" t="s">
        <v>18</v>
      </c>
      <c r="T228" s="58">
        <v>14</v>
      </c>
      <c r="U228" s="58" t="s">
        <v>197</v>
      </c>
      <c r="V228" s="58" t="s">
        <v>221</v>
      </c>
      <c r="W228" s="58">
        <v>262</v>
      </c>
      <c r="X228" s="58">
        <v>53.053440000000002</v>
      </c>
      <c r="Y228" s="58">
        <v>41.053840000000001</v>
      </c>
      <c r="Z228" s="58">
        <v>53.153759999999998</v>
      </c>
      <c r="AA228" s="58">
        <v>37.601050000000001</v>
      </c>
      <c r="AB228" s="58">
        <v>56.647889999999997</v>
      </c>
      <c r="AC228" s="58">
        <v>47.28613</v>
      </c>
      <c r="AD228" s="58" t="s">
        <v>243</v>
      </c>
      <c r="AE228" s="58" t="s">
        <v>243</v>
      </c>
    </row>
    <row r="229" spans="1:31" x14ac:dyDescent="0.25">
      <c r="A229" s="58" t="str">
        <f t="shared" si="4"/>
        <v>Larynx15</v>
      </c>
      <c r="B229" s="58" t="s">
        <v>252</v>
      </c>
      <c r="C229" s="58" t="s">
        <v>18</v>
      </c>
      <c r="D229" s="58">
        <v>15</v>
      </c>
      <c r="E229" s="58" t="s">
        <v>188</v>
      </c>
      <c r="F229" s="58" t="s">
        <v>300</v>
      </c>
      <c r="G229" s="58">
        <v>267</v>
      </c>
      <c r="H229" s="58">
        <v>44.943820000000002</v>
      </c>
      <c r="I229" s="58">
        <v>41.117930000000001</v>
      </c>
      <c r="J229" s="58">
        <v>53.099780000000003</v>
      </c>
      <c r="K229" s="58">
        <v>37.695509999999999</v>
      </c>
      <c r="L229" s="58">
        <v>56.546280000000003</v>
      </c>
      <c r="M229" s="58">
        <v>47.28613</v>
      </c>
      <c r="N229" s="58" t="s">
        <v>243</v>
      </c>
      <c r="O229" s="58" t="s">
        <v>243</v>
      </c>
      <c r="R229" s="58" t="s">
        <v>252</v>
      </c>
      <c r="S229" s="58" t="s">
        <v>18</v>
      </c>
      <c r="T229" s="58">
        <v>15</v>
      </c>
      <c r="U229" s="58" t="s">
        <v>188</v>
      </c>
      <c r="V229" s="58" t="s">
        <v>186</v>
      </c>
      <c r="W229" s="58">
        <v>267</v>
      </c>
      <c r="X229" s="58">
        <v>44.943820000000002</v>
      </c>
      <c r="Y229" s="58">
        <v>41.117930000000001</v>
      </c>
      <c r="Z229" s="58">
        <v>53.099780000000003</v>
      </c>
      <c r="AA229" s="58">
        <v>37.695509999999999</v>
      </c>
      <c r="AB229" s="58">
        <v>56.546280000000003</v>
      </c>
      <c r="AC229" s="58">
        <v>47.28613</v>
      </c>
      <c r="AD229" s="58" t="s">
        <v>243</v>
      </c>
      <c r="AE229" s="58" t="s">
        <v>243</v>
      </c>
    </row>
    <row r="230" spans="1:31" x14ac:dyDescent="0.25">
      <c r="A230" s="58" t="str">
        <f t="shared" si="4"/>
        <v>Larynx16</v>
      </c>
      <c r="B230" s="58" t="s">
        <v>252</v>
      </c>
      <c r="C230" s="58" t="s">
        <v>18</v>
      </c>
      <c r="D230" s="58">
        <v>16</v>
      </c>
      <c r="E230" s="58" t="s">
        <v>200</v>
      </c>
      <c r="F230" s="58" t="s">
        <v>220</v>
      </c>
      <c r="G230" s="58">
        <v>275</v>
      </c>
      <c r="H230" s="58">
        <v>56.363639999999997</v>
      </c>
      <c r="I230" s="58">
        <v>41.20834</v>
      </c>
      <c r="J230" s="58">
        <v>53.016599999999997</v>
      </c>
      <c r="K230" s="58">
        <v>37.847560000000001</v>
      </c>
      <c r="L230" s="58">
        <v>56.42022</v>
      </c>
      <c r="M230" s="58">
        <v>47.28613</v>
      </c>
      <c r="N230" s="58" t="s">
        <v>253</v>
      </c>
      <c r="O230" s="58" t="s">
        <v>243</v>
      </c>
      <c r="R230" s="58" t="s">
        <v>252</v>
      </c>
      <c r="S230" s="58" t="s">
        <v>18</v>
      </c>
      <c r="T230" s="58">
        <v>16</v>
      </c>
      <c r="U230" s="58" t="s">
        <v>200</v>
      </c>
      <c r="V230" s="58" t="s">
        <v>220</v>
      </c>
      <c r="W230" s="58">
        <v>275</v>
      </c>
      <c r="X230" s="58">
        <v>56.363639999999997</v>
      </c>
      <c r="Y230" s="58">
        <v>41.20834</v>
      </c>
      <c r="Z230" s="58">
        <v>53.016599999999997</v>
      </c>
      <c r="AA230" s="58">
        <v>37.847560000000001</v>
      </c>
      <c r="AB230" s="58">
        <v>56.42022</v>
      </c>
      <c r="AC230" s="58">
        <v>47.28613</v>
      </c>
      <c r="AD230" s="58" t="s">
        <v>253</v>
      </c>
      <c r="AE230" s="58" t="s">
        <v>243</v>
      </c>
    </row>
    <row r="231" spans="1:31" x14ac:dyDescent="0.25">
      <c r="A231" s="58" t="str">
        <f t="shared" si="4"/>
        <v>Larynx17</v>
      </c>
      <c r="B231" s="58" t="s">
        <v>252</v>
      </c>
      <c r="C231" s="58" t="s">
        <v>18</v>
      </c>
      <c r="D231" s="58">
        <v>17</v>
      </c>
      <c r="G231" s="58">
        <v>297</v>
      </c>
      <c r="I231" s="58">
        <v>41.449199999999998</v>
      </c>
      <c r="J231" s="58">
        <v>52.805500000000002</v>
      </c>
      <c r="K231" s="58">
        <v>38.197859999999999</v>
      </c>
      <c r="L231" s="58">
        <v>56.089649999999999</v>
      </c>
      <c r="R231" s="58" t="s">
        <v>252</v>
      </c>
      <c r="S231" s="58" t="s">
        <v>18</v>
      </c>
      <c r="T231" s="58">
        <v>17</v>
      </c>
      <c r="W231" s="58">
        <v>297</v>
      </c>
      <c r="Y231" s="58">
        <v>41.449199999999998</v>
      </c>
      <c r="Z231" s="58">
        <v>52.805500000000002</v>
      </c>
      <c r="AA231" s="58">
        <v>38.197859999999999</v>
      </c>
      <c r="AB231" s="58">
        <v>56.089649999999999</v>
      </c>
    </row>
    <row r="232" spans="1:31" x14ac:dyDescent="0.25">
      <c r="A232" s="58" t="str">
        <f t="shared" si="4"/>
        <v>Larynx18</v>
      </c>
      <c r="B232" s="58" t="s">
        <v>252</v>
      </c>
      <c r="C232" s="58" t="s">
        <v>18</v>
      </c>
      <c r="D232" s="58">
        <v>18</v>
      </c>
      <c r="E232" s="58" t="s">
        <v>206</v>
      </c>
      <c r="F232" s="58" t="s">
        <v>304</v>
      </c>
      <c r="G232" s="58">
        <v>299</v>
      </c>
      <c r="H232" s="58">
        <v>47.826090000000001</v>
      </c>
      <c r="I232" s="58">
        <v>41.472839999999998</v>
      </c>
      <c r="J232" s="58">
        <v>52.787469999999999</v>
      </c>
      <c r="K232" s="58">
        <v>38.23039</v>
      </c>
      <c r="L232" s="58">
        <v>56.060360000000003</v>
      </c>
      <c r="M232" s="58">
        <v>47.28613</v>
      </c>
      <c r="N232" s="58" t="s">
        <v>243</v>
      </c>
      <c r="O232" s="58" t="s">
        <v>243</v>
      </c>
      <c r="R232" s="58" t="s">
        <v>252</v>
      </c>
      <c r="S232" s="58" t="s">
        <v>18</v>
      </c>
      <c r="T232" s="58">
        <v>18</v>
      </c>
      <c r="U232" s="58" t="s">
        <v>206</v>
      </c>
      <c r="V232" s="58" t="s">
        <v>218</v>
      </c>
      <c r="W232" s="58">
        <v>299</v>
      </c>
      <c r="X232" s="58">
        <v>47.826090000000001</v>
      </c>
      <c r="Y232" s="58">
        <v>41.472839999999998</v>
      </c>
      <c r="Z232" s="58">
        <v>52.787469999999999</v>
      </c>
      <c r="AA232" s="58">
        <v>38.23039</v>
      </c>
      <c r="AB232" s="58">
        <v>56.060360000000003</v>
      </c>
      <c r="AC232" s="58">
        <v>47.28613</v>
      </c>
      <c r="AD232" s="58" t="s">
        <v>243</v>
      </c>
      <c r="AE232" s="58" t="s">
        <v>243</v>
      </c>
    </row>
    <row r="233" spans="1:31" x14ac:dyDescent="0.25">
      <c r="A233" s="58" t="str">
        <f t="shared" si="4"/>
        <v>Larynx19</v>
      </c>
      <c r="B233" s="58" t="s">
        <v>252</v>
      </c>
      <c r="C233" s="58" t="s">
        <v>18</v>
      </c>
      <c r="D233" s="58">
        <v>19</v>
      </c>
      <c r="E233" s="58" t="s">
        <v>204</v>
      </c>
      <c r="F233" s="58" t="s">
        <v>207</v>
      </c>
      <c r="G233" s="58">
        <v>330</v>
      </c>
      <c r="H233" s="58">
        <v>33.636360000000003</v>
      </c>
      <c r="I233" s="58">
        <v>41.754330000000003</v>
      </c>
      <c r="J233" s="58">
        <v>52.532600000000002</v>
      </c>
      <c r="K233" s="58">
        <v>38.671529999999997</v>
      </c>
      <c r="L233" s="58">
        <v>55.645069999999997</v>
      </c>
      <c r="M233" s="58">
        <v>47.28613</v>
      </c>
      <c r="N233" s="58" t="s">
        <v>244</v>
      </c>
      <c r="O233" s="58" t="s">
        <v>244</v>
      </c>
      <c r="R233" s="58" t="s">
        <v>252</v>
      </c>
      <c r="S233" s="58" t="s">
        <v>18</v>
      </c>
      <c r="T233" s="58">
        <v>19</v>
      </c>
      <c r="U233" s="58" t="s">
        <v>204</v>
      </c>
      <c r="V233" s="58" t="s">
        <v>212</v>
      </c>
      <c r="W233" s="58">
        <v>330</v>
      </c>
      <c r="X233" s="58">
        <v>33.636360000000003</v>
      </c>
      <c r="Y233" s="58">
        <v>41.754330000000003</v>
      </c>
      <c r="Z233" s="58">
        <v>52.532600000000002</v>
      </c>
      <c r="AA233" s="58">
        <v>38.671529999999997</v>
      </c>
      <c r="AB233" s="58">
        <v>55.645069999999997</v>
      </c>
      <c r="AC233" s="58">
        <v>47.28613</v>
      </c>
      <c r="AD233" s="58" t="s">
        <v>244</v>
      </c>
      <c r="AE233" s="58" t="s">
        <v>244</v>
      </c>
    </row>
    <row r="234" spans="1:31" x14ac:dyDescent="0.25">
      <c r="A234" s="58" t="str">
        <f t="shared" si="4"/>
        <v>Larynx20</v>
      </c>
      <c r="B234" s="58" t="s">
        <v>252</v>
      </c>
      <c r="C234" s="58" t="s">
        <v>18</v>
      </c>
      <c r="D234" s="58">
        <v>20</v>
      </c>
      <c r="G234" s="58">
        <v>337</v>
      </c>
      <c r="I234" s="58">
        <v>41.816540000000003</v>
      </c>
      <c r="J234" s="58">
        <v>52.47636</v>
      </c>
      <c r="K234" s="58">
        <v>38.762869999999999</v>
      </c>
      <c r="L234" s="58">
        <v>55.55545</v>
      </c>
      <c r="R234" s="58" t="s">
        <v>252</v>
      </c>
      <c r="S234" s="58" t="s">
        <v>18</v>
      </c>
      <c r="T234" s="58">
        <v>20</v>
      </c>
      <c r="W234" s="58">
        <v>337</v>
      </c>
      <c r="Y234" s="58">
        <v>41.816540000000003</v>
      </c>
      <c r="Z234" s="58">
        <v>52.47636</v>
      </c>
      <c r="AA234" s="58">
        <v>38.762869999999999</v>
      </c>
      <c r="AB234" s="58">
        <v>55.55545</v>
      </c>
    </row>
    <row r="235" spans="1:31" x14ac:dyDescent="0.25">
      <c r="A235" s="58" t="str">
        <f t="shared" si="4"/>
        <v>Larynx21</v>
      </c>
      <c r="B235" s="58" t="s">
        <v>252</v>
      </c>
      <c r="C235" s="58" t="s">
        <v>18</v>
      </c>
      <c r="D235" s="58">
        <v>21</v>
      </c>
      <c r="E235" s="58" t="s">
        <v>190</v>
      </c>
      <c r="F235" s="58" t="s">
        <v>213</v>
      </c>
      <c r="G235" s="58">
        <v>337</v>
      </c>
      <c r="H235" s="58">
        <v>37.982199999999999</v>
      </c>
      <c r="I235" s="58">
        <v>41.816540000000003</v>
      </c>
      <c r="J235" s="58">
        <v>52.47636</v>
      </c>
      <c r="K235" s="58">
        <v>38.762869999999999</v>
      </c>
      <c r="L235" s="58">
        <v>55.55545</v>
      </c>
      <c r="M235" s="58">
        <v>47.28613</v>
      </c>
      <c r="N235" s="58" t="s">
        <v>244</v>
      </c>
      <c r="O235" s="58" t="s">
        <v>244</v>
      </c>
      <c r="R235" s="58" t="s">
        <v>252</v>
      </c>
      <c r="S235" s="58" t="s">
        <v>18</v>
      </c>
      <c r="T235" s="58">
        <v>21</v>
      </c>
      <c r="U235" s="58" t="s">
        <v>190</v>
      </c>
      <c r="V235" s="58" t="s">
        <v>213</v>
      </c>
      <c r="W235" s="58">
        <v>337</v>
      </c>
      <c r="X235" s="58">
        <v>37.982199999999999</v>
      </c>
      <c r="Y235" s="58">
        <v>41.816540000000003</v>
      </c>
      <c r="Z235" s="58">
        <v>52.47636</v>
      </c>
      <c r="AA235" s="58">
        <v>38.762869999999999</v>
      </c>
      <c r="AB235" s="58">
        <v>55.55545</v>
      </c>
      <c r="AC235" s="58">
        <v>47.28613</v>
      </c>
      <c r="AD235" s="58" t="s">
        <v>244</v>
      </c>
      <c r="AE235" s="58" t="s">
        <v>244</v>
      </c>
    </row>
    <row r="236" spans="1:31" x14ac:dyDescent="0.25">
      <c r="A236" s="58" t="str">
        <f t="shared" si="4"/>
        <v>Larynx22</v>
      </c>
      <c r="B236" s="58" t="s">
        <v>252</v>
      </c>
      <c r="C236" s="58" t="s">
        <v>18</v>
      </c>
      <c r="D236" s="58">
        <v>22</v>
      </c>
      <c r="G236" s="58">
        <v>377</v>
      </c>
      <c r="I236" s="58">
        <v>42.119459999999997</v>
      </c>
      <c r="J236" s="58">
        <v>52.201309999999999</v>
      </c>
      <c r="K236" s="58">
        <v>39.24089</v>
      </c>
      <c r="L236" s="58">
        <v>55.112749999999998</v>
      </c>
      <c r="R236" s="58" t="s">
        <v>252</v>
      </c>
      <c r="S236" s="58" t="s">
        <v>18</v>
      </c>
      <c r="T236" s="58">
        <v>22</v>
      </c>
      <c r="W236" s="58">
        <v>377</v>
      </c>
      <c r="Y236" s="58">
        <v>42.119459999999997</v>
      </c>
      <c r="Z236" s="58">
        <v>52.201309999999999</v>
      </c>
      <c r="AA236" s="58">
        <v>39.24089</v>
      </c>
      <c r="AB236" s="58">
        <v>55.112749999999998</v>
      </c>
    </row>
    <row r="237" spans="1:31" x14ac:dyDescent="0.25">
      <c r="A237" s="58" t="str">
        <f t="shared" si="4"/>
        <v>Larynx23</v>
      </c>
      <c r="B237" s="58" t="s">
        <v>252</v>
      </c>
      <c r="C237" s="58" t="s">
        <v>18</v>
      </c>
      <c r="D237" s="58">
        <v>23</v>
      </c>
      <c r="G237" s="58">
        <v>417</v>
      </c>
      <c r="I237" s="58">
        <v>42.378639999999997</v>
      </c>
      <c r="J237" s="58">
        <v>51.966500000000003</v>
      </c>
      <c r="K237" s="58">
        <v>39.634860000000003</v>
      </c>
      <c r="L237" s="58">
        <v>54.733440000000002</v>
      </c>
      <c r="R237" s="58" t="s">
        <v>252</v>
      </c>
      <c r="S237" s="58" t="s">
        <v>18</v>
      </c>
      <c r="T237" s="58">
        <v>23</v>
      </c>
      <c r="W237" s="58">
        <v>417</v>
      </c>
      <c r="Y237" s="58">
        <v>42.378639999999997</v>
      </c>
      <c r="Z237" s="58">
        <v>51.966500000000003</v>
      </c>
      <c r="AA237" s="58">
        <v>39.634860000000003</v>
      </c>
      <c r="AB237" s="58">
        <v>54.733440000000002</v>
      </c>
    </row>
    <row r="238" spans="1:31" x14ac:dyDescent="0.25">
      <c r="A238" s="58" t="str">
        <f t="shared" si="4"/>
        <v>Larynx24</v>
      </c>
      <c r="B238" s="58" t="s">
        <v>252</v>
      </c>
      <c r="C238" s="58" t="s">
        <v>18</v>
      </c>
      <c r="D238" s="58">
        <v>24</v>
      </c>
      <c r="E238" s="58" t="s">
        <v>193</v>
      </c>
      <c r="F238" s="58" t="s">
        <v>173</v>
      </c>
      <c r="G238" s="58">
        <v>431</v>
      </c>
      <c r="H238" s="58">
        <v>44.779580000000003</v>
      </c>
      <c r="I238" s="58">
        <v>42.464730000000003</v>
      </c>
      <c r="J238" s="58">
        <v>51.891959999999997</v>
      </c>
      <c r="K238" s="58">
        <v>39.760590000000001</v>
      </c>
      <c r="L238" s="58">
        <v>54.615430000000003</v>
      </c>
      <c r="M238" s="58">
        <v>47.28613</v>
      </c>
      <c r="N238" s="58" t="s">
        <v>243</v>
      </c>
      <c r="O238" s="58" t="s">
        <v>243</v>
      </c>
      <c r="R238" s="58" t="s">
        <v>252</v>
      </c>
      <c r="S238" s="58" t="s">
        <v>18</v>
      </c>
      <c r="T238" s="58">
        <v>24</v>
      </c>
      <c r="U238" s="58" t="s">
        <v>193</v>
      </c>
      <c r="V238" s="58" t="s">
        <v>173</v>
      </c>
      <c r="W238" s="58">
        <v>431</v>
      </c>
      <c r="X238" s="58">
        <v>44.779580000000003</v>
      </c>
      <c r="Y238" s="58">
        <v>42.464730000000003</v>
      </c>
      <c r="Z238" s="58">
        <v>51.891959999999997</v>
      </c>
      <c r="AA238" s="58">
        <v>39.760590000000001</v>
      </c>
      <c r="AB238" s="58">
        <v>54.615430000000003</v>
      </c>
      <c r="AC238" s="58">
        <v>47.28613</v>
      </c>
      <c r="AD238" s="58" t="s">
        <v>243</v>
      </c>
      <c r="AE238" s="58" t="s">
        <v>243</v>
      </c>
    </row>
    <row r="239" spans="1:31" x14ac:dyDescent="0.25">
      <c r="A239" s="58" t="str">
        <f t="shared" si="4"/>
        <v>Larynx25</v>
      </c>
      <c r="B239" s="58" t="s">
        <v>252</v>
      </c>
      <c r="C239" s="58" t="s">
        <v>18</v>
      </c>
      <c r="D239" s="58">
        <v>25</v>
      </c>
      <c r="G239" s="58">
        <v>457</v>
      </c>
      <c r="I239" s="58">
        <v>42.603149999999999</v>
      </c>
      <c r="J239" s="58">
        <v>51.762360000000001</v>
      </c>
      <c r="K239" s="58">
        <v>39.981659999999998</v>
      </c>
      <c r="L239" s="58">
        <v>54.406930000000003</v>
      </c>
      <c r="R239" s="58" t="s">
        <v>252</v>
      </c>
      <c r="S239" s="58" t="s">
        <v>18</v>
      </c>
      <c r="T239" s="58">
        <v>25</v>
      </c>
      <c r="W239" s="58">
        <v>457</v>
      </c>
      <c r="Y239" s="58">
        <v>42.603149999999999</v>
      </c>
      <c r="Z239" s="58">
        <v>51.762360000000001</v>
      </c>
      <c r="AA239" s="58">
        <v>39.981659999999998</v>
      </c>
      <c r="AB239" s="58">
        <v>54.406930000000003</v>
      </c>
    </row>
    <row r="240" spans="1:31" x14ac:dyDescent="0.25">
      <c r="A240" s="58" t="str">
        <f t="shared" si="4"/>
        <v>Larynx26</v>
      </c>
      <c r="B240" s="58" t="s">
        <v>252</v>
      </c>
      <c r="C240" s="58" t="s">
        <v>18</v>
      </c>
      <c r="D240" s="58">
        <v>26</v>
      </c>
      <c r="E240" s="58" t="s">
        <v>202</v>
      </c>
      <c r="F240" s="58" t="s">
        <v>219</v>
      </c>
      <c r="G240" s="58">
        <v>466</v>
      </c>
      <c r="H240" s="58">
        <v>54.077249999999999</v>
      </c>
      <c r="I240" s="58">
        <v>42.650089999999999</v>
      </c>
      <c r="J240" s="58">
        <v>51.715179999999997</v>
      </c>
      <c r="K240" s="58">
        <v>40.052480000000003</v>
      </c>
      <c r="L240" s="58">
        <v>54.336359999999999</v>
      </c>
      <c r="M240" s="58">
        <v>47.28613</v>
      </c>
      <c r="N240" s="58" t="s">
        <v>253</v>
      </c>
      <c r="O240" s="58" t="s">
        <v>243</v>
      </c>
      <c r="R240" s="58" t="s">
        <v>252</v>
      </c>
      <c r="S240" s="58" t="s">
        <v>18</v>
      </c>
      <c r="T240" s="58">
        <v>26</v>
      </c>
      <c r="U240" s="58" t="s">
        <v>202</v>
      </c>
      <c r="V240" s="58" t="s">
        <v>219</v>
      </c>
      <c r="W240" s="58">
        <v>466</v>
      </c>
      <c r="X240" s="58">
        <v>54.077249999999999</v>
      </c>
      <c r="Y240" s="58">
        <v>42.650089999999999</v>
      </c>
      <c r="Z240" s="58">
        <v>51.715179999999997</v>
      </c>
      <c r="AA240" s="58">
        <v>40.052480000000003</v>
      </c>
      <c r="AB240" s="58">
        <v>54.336359999999999</v>
      </c>
      <c r="AC240" s="58">
        <v>47.28613</v>
      </c>
      <c r="AD240" s="58" t="s">
        <v>253</v>
      </c>
      <c r="AE240" s="58" t="s">
        <v>243</v>
      </c>
    </row>
    <row r="241" spans="1:31" x14ac:dyDescent="0.25">
      <c r="A241" s="58" t="str">
        <f t="shared" si="4"/>
        <v>Larynx27</v>
      </c>
      <c r="B241" s="58" t="s">
        <v>252</v>
      </c>
      <c r="C241" s="58" t="s">
        <v>18</v>
      </c>
      <c r="D241" s="58">
        <v>27</v>
      </c>
      <c r="G241" s="58">
        <v>497</v>
      </c>
      <c r="I241" s="58">
        <v>42.79992</v>
      </c>
      <c r="J241" s="58">
        <v>51.581980000000001</v>
      </c>
      <c r="K241" s="58">
        <v>40.28548</v>
      </c>
      <c r="L241" s="58">
        <v>54.113340000000001</v>
      </c>
      <c r="R241" s="58" t="s">
        <v>252</v>
      </c>
      <c r="S241" s="58" t="s">
        <v>18</v>
      </c>
      <c r="T241" s="58">
        <v>27</v>
      </c>
      <c r="W241" s="58">
        <v>497</v>
      </c>
      <c r="Y241" s="58">
        <v>42.79992</v>
      </c>
      <c r="Z241" s="58">
        <v>51.581980000000001</v>
      </c>
      <c r="AA241" s="58">
        <v>40.28548</v>
      </c>
      <c r="AB241" s="58">
        <v>54.113340000000001</v>
      </c>
    </row>
    <row r="242" spans="1:31" x14ac:dyDescent="0.25">
      <c r="A242" s="58" t="str">
        <f t="shared" si="4"/>
        <v>Larynx28</v>
      </c>
      <c r="B242" s="58" t="s">
        <v>252</v>
      </c>
      <c r="C242" s="58" t="s">
        <v>18</v>
      </c>
      <c r="D242" s="58">
        <v>28</v>
      </c>
      <c r="G242" s="58">
        <v>537</v>
      </c>
      <c r="I242" s="58">
        <v>42.974260000000001</v>
      </c>
      <c r="J242" s="58">
        <v>51.420340000000003</v>
      </c>
      <c r="K242" s="58">
        <v>40.554340000000003</v>
      </c>
      <c r="L242" s="58">
        <v>53.86065</v>
      </c>
      <c r="R242" s="58" t="s">
        <v>252</v>
      </c>
      <c r="S242" s="58" t="s">
        <v>18</v>
      </c>
      <c r="T242" s="58">
        <v>28</v>
      </c>
      <c r="W242" s="58">
        <v>537</v>
      </c>
      <c r="Y242" s="58">
        <v>42.974260000000001</v>
      </c>
      <c r="Z242" s="58">
        <v>51.420340000000003</v>
      </c>
      <c r="AA242" s="58">
        <v>40.554340000000003</v>
      </c>
      <c r="AB242" s="58">
        <v>53.86065</v>
      </c>
    </row>
    <row r="243" spans="1:31" x14ac:dyDescent="0.25">
      <c r="A243" s="58" t="str">
        <f t="shared" si="4"/>
        <v>Larynx29</v>
      </c>
      <c r="B243" s="58" t="s">
        <v>252</v>
      </c>
      <c r="C243" s="58" t="s">
        <v>18</v>
      </c>
      <c r="D243" s="58">
        <v>29</v>
      </c>
      <c r="E243" s="58" t="s">
        <v>192</v>
      </c>
      <c r="F243" s="58" t="s">
        <v>185</v>
      </c>
      <c r="G243" s="58">
        <v>555</v>
      </c>
      <c r="H243" s="58">
        <v>49.729730000000004</v>
      </c>
      <c r="I243" s="58">
        <v>43.04766</v>
      </c>
      <c r="J243" s="58">
        <v>51.35266</v>
      </c>
      <c r="K243" s="58">
        <v>40.66451</v>
      </c>
      <c r="L243" s="58">
        <v>53.755749999999999</v>
      </c>
      <c r="M243" s="58">
        <v>47.28613</v>
      </c>
      <c r="N243" s="58" t="s">
        <v>243</v>
      </c>
      <c r="O243" s="58" t="s">
        <v>243</v>
      </c>
      <c r="R243" s="58" t="s">
        <v>252</v>
      </c>
      <c r="S243" s="58" t="s">
        <v>18</v>
      </c>
      <c r="T243" s="58">
        <v>29</v>
      </c>
      <c r="U243" s="58" t="s">
        <v>192</v>
      </c>
      <c r="V243" s="58" t="s">
        <v>185</v>
      </c>
      <c r="W243" s="58">
        <v>555</v>
      </c>
      <c r="X243" s="58">
        <v>49.729730000000004</v>
      </c>
      <c r="Y243" s="58">
        <v>43.04766</v>
      </c>
      <c r="Z243" s="58">
        <v>51.35266</v>
      </c>
      <c r="AA243" s="58">
        <v>40.66451</v>
      </c>
      <c r="AB243" s="58">
        <v>53.755749999999999</v>
      </c>
      <c r="AC243" s="58">
        <v>47.28613</v>
      </c>
      <c r="AD243" s="58" t="s">
        <v>243</v>
      </c>
      <c r="AE243" s="58" t="s">
        <v>243</v>
      </c>
    </row>
    <row r="244" spans="1:31" x14ac:dyDescent="0.25">
      <c r="A244" s="58" t="str">
        <f t="shared" si="4"/>
        <v>Larynx30</v>
      </c>
      <c r="B244" s="58" t="s">
        <v>252</v>
      </c>
      <c r="C244" s="58" t="s">
        <v>18</v>
      </c>
      <c r="D244" s="58">
        <v>30</v>
      </c>
      <c r="E244" s="58" t="s">
        <v>194</v>
      </c>
      <c r="F244" s="58" t="s">
        <v>174</v>
      </c>
      <c r="G244" s="58">
        <v>563</v>
      </c>
      <c r="H244" s="58">
        <v>47.957369999999997</v>
      </c>
      <c r="I244" s="58">
        <v>43.075920000000004</v>
      </c>
      <c r="J244" s="58">
        <v>51.324800000000003</v>
      </c>
      <c r="K244" s="58">
        <v>40.712969999999999</v>
      </c>
      <c r="L244" s="58">
        <v>53.710509999999999</v>
      </c>
      <c r="M244" s="58">
        <v>47.28613</v>
      </c>
      <c r="N244" s="58" t="s">
        <v>243</v>
      </c>
      <c r="O244" s="58" t="s">
        <v>243</v>
      </c>
      <c r="R244" s="58" t="s">
        <v>252</v>
      </c>
      <c r="S244" s="58" t="s">
        <v>18</v>
      </c>
      <c r="T244" s="58">
        <v>30</v>
      </c>
      <c r="U244" s="58" t="s">
        <v>194</v>
      </c>
      <c r="V244" s="58" t="s">
        <v>174</v>
      </c>
      <c r="W244" s="58">
        <v>563</v>
      </c>
      <c r="X244" s="58">
        <v>47.957369999999997</v>
      </c>
      <c r="Y244" s="58">
        <v>43.075920000000004</v>
      </c>
      <c r="Z244" s="58">
        <v>51.324800000000003</v>
      </c>
      <c r="AA244" s="58">
        <v>40.712969999999999</v>
      </c>
      <c r="AB244" s="58">
        <v>53.710509999999999</v>
      </c>
      <c r="AC244" s="58">
        <v>47.28613</v>
      </c>
      <c r="AD244" s="58" t="s">
        <v>243</v>
      </c>
      <c r="AE244" s="58" t="s">
        <v>243</v>
      </c>
    </row>
    <row r="245" spans="1:31" x14ac:dyDescent="0.25">
      <c r="A245" s="58" t="str">
        <f t="shared" si="4"/>
        <v>Larynx31</v>
      </c>
      <c r="B245" s="58" t="s">
        <v>252</v>
      </c>
      <c r="C245" s="58" t="s">
        <v>18</v>
      </c>
      <c r="D245" s="58">
        <v>31</v>
      </c>
      <c r="G245" s="58">
        <v>577</v>
      </c>
      <c r="I245" s="58">
        <v>43.130270000000003</v>
      </c>
      <c r="J245" s="58">
        <v>51.277589999999996</v>
      </c>
      <c r="K245" s="58">
        <v>40.7926</v>
      </c>
      <c r="L245" s="58">
        <v>53.633369999999999</v>
      </c>
      <c r="R245" s="58" t="s">
        <v>252</v>
      </c>
      <c r="S245" s="58" t="s">
        <v>18</v>
      </c>
      <c r="T245" s="58">
        <v>31</v>
      </c>
      <c r="W245" s="58">
        <v>577</v>
      </c>
      <c r="Y245" s="58">
        <v>43.130270000000003</v>
      </c>
      <c r="Z245" s="58">
        <v>51.277589999999996</v>
      </c>
      <c r="AA245" s="58">
        <v>40.7926</v>
      </c>
      <c r="AB245" s="58">
        <v>53.633369999999999</v>
      </c>
    </row>
    <row r="246" spans="1:31" x14ac:dyDescent="0.25">
      <c r="A246" s="58" t="str">
        <f t="shared" si="4"/>
        <v>Liver1</v>
      </c>
      <c r="B246" s="58" t="s">
        <v>252</v>
      </c>
      <c r="C246" s="58" t="s">
        <v>19</v>
      </c>
      <c r="D246" s="58">
        <v>1</v>
      </c>
      <c r="G246" s="58">
        <v>322</v>
      </c>
      <c r="I246" s="58">
        <v>15.48565</v>
      </c>
      <c r="J246" s="58">
        <v>24.205300000000001</v>
      </c>
      <c r="K246" s="58">
        <v>13.15446</v>
      </c>
      <c r="L246" s="58">
        <v>26.895189999999999</v>
      </c>
      <c r="R246" s="58" t="s">
        <v>252</v>
      </c>
      <c r="S246" s="58" t="s">
        <v>19</v>
      </c>
      <c r="T246" s="58">
        <v>1</v>
      </c>
      <c r="W246" s="58">
        <v>322</v>
      </c>
      <c r="Y246" s="58">
        <v>15.48565</v>
      </c>
      <c r="Z246" s="58">
        <v>24.205300000000001</v>
      </c>
      <c r="AA246" s="58">
        <v>13.15446</v>
      </c>
      <c r="AB246" s="58">
        <v>26.895189999999999</v>
      </c>
    </row>
    <row r="247" spans="1:31" x14ac:dyDescent="0.25">
      <c r="A247" s="58" t="str">
        <f t="shared" si="4"/>
        <v>Liver2</v>
      </c>
      <c r="B247" s="58" t="s">
        <v>252</v>
      </c>
      <c r="C247" s="58" t="s">
        <v>19</v>
      </c>
      <c r="D247" s="58">
        <v>2</v>
      </c>
      <c r="E247" s="58" t="s">
        <v>195</v>
      </c>
      <c r="F247" s="58" t="s">
        <v>181</v>
      </c>
      <c r="G247" s="58">
        <v>335</v>
      </c>
      <c r="H247" s="58">
        <v>29.850750000000001</v>
      </c>
      <c r="I247" s="58">
        <v>15.57226</v>
      </c>
      <c r="J247" s="58">
        <v>24.126190000000001</v>
      </c>
      <c r="K247" s="58">
        <v>13.283720000000001</v>
      </c>
      <c r="L247" s="58">
        <v>26.756150000000002</v>
      </c>
      <c r="M247" s="58">
        <v>19.913270000000001</v>
      </c>
      <c r="N247" s="58" t="s">
        <v>253</v>
      </c>
      <c r="O247" s="58" t="s">
        <v>253</v>
      </c>
      <c r="R247" s="58" t="s">
        <v>252</v>
      </c>
      <c r="S247" s="58" t="s">
        <v>19</v>
      </c>
      <c r="T247" s="58">
        <v>2</v>
      </c>
      <c r="U247" s="58" t="s">
        <v>195</v>
      </c>
      <c r="V247" s="58" t="s">
        <v>181</v>
      </c>
      <c r="W247" s="58">
        <v>335</v>
      </c>
      <c r="X247" s="58">
        <v>29.850750000000001</v>
      </c>
      <c r="Y247" s="58">
        <v>15.57226</v>
      </c>
      <c r="Z247" s="58">
        <v>24.126190000000001</v>
      </c>
      <c r="AA247" s="58">
        <v>13.283720000000001</v>
      </c>
      <c r="AB247" s="58">
        <v>26.756150000000002</v>
      </c>
      <c r="AC247" s="58">
        <v>19.913270000000001</v>
      </c>
      <c r="AD247" s="58" t="s">
        <v>253</v>
      </c>
      <c r="AE247" s="58" t="s">
        <v>253</v>
      </c>
    </row>
    <row r="248" spans="1:31" x14ac:dyDescent="0.25">
      <c r="A248" s="58" t="str">
        <f t="shared" si="4"/>
        <v>Liver3</v>
      </c>
      <c r="B248" s="58" t="s">
        <v>252</v>
      </c>
      <c r="C248" s="58" t="s">
        <v>19</v>
      </c>
      <c r="D248" s="58">
        <v>3</v>
      </c>
      <c r="E248" s="58" t="s">
        <v>189</v>
      </c>
      <c r="F248" s="58" t="s">
        <v>214</v>
      </c>
      <c r="G248" s="58">
        <v>360</v>
      </c>
      <c r="H248" s="58">
        <v>16.66667</v>
      </c>
      <c r="I248" s="58">
        <v>15.72458</v>
      </c>
      <c r="J248" s="58">
        <v>23.98169</v>
      </c>
      <c r="K248" s="58">
        <v>13.51605</v>
      </c>
      <c r="L248" s="58">
        <v>26.511230000000001</v>
      </c>
      <c r="M248" s="58">
        <v>19.913270000000001</v>
      </c>
      <c r="N248" s="58" t="s">
        <v>243</v>
      </c>
      <c r="O248" s="58" t="s">
        <v>243</v>
      </c>
      <c r="R248" s="58" t="s">
        <v>252</v>
      </c>
      <c r="S248" s="58" t="s">
        <v>19</v>
      </c>
      <c r="T248" s="58">
        <v>3</v>
      </c>
      <c r="U248" s="58" t="s">
        <v>189</v>
      </c>
      <c r="V248" s="58" t="s">
        <v>214</v>
      </c>
      <c r="W248" s="58">
        <v>360</v>
      </c>
      <c r="X248" s="58">
        <v>16.66667</v>
      </c>
      <c r="Y248" s="58">
        <v>15.72458</v>
      </c>
      <c r="Z248" s="58">
        <v>23.98169</v>
      </c>
      <c r="AA248" s="58">
        <v>13.51605</v>
      </c>
      <c r="AB248" s="58">
        <v>26.511230000000001</v>
      </c>
      <c r="AC248" s="58">
        <v>19.913270000000001</v>
      </c>
      <c r="AD248" s="58" t="s">
        <v>243</v>
      </c>
      <c r="AE248" s="58" t="s">
        <v>243</v>
      </c>
    </row>
    <row r="249" spans="1:31" x14ac:dyDescent="0.25">
      <c r="A249" s="58" t="str">
        <f t="shared" si="4"/>
        <v>Liver4</v>
      </c>
      <c r="B249" s="58" t="s">
        <v>252</v>
      </c>
      <c r="C249" s="58" t="s">
        <v>19</v>
      </c>
      <c r="D249" s="58">
        <v>4</v>
      </c>
      <c r="E249" s="58" t="s">
        <v>196</v>
      </c>
      <c r="F249" s="58" t="s">
        <v>215</v>
      </c>
      <c r="G249" s="58">
        <v>435</v>
      </c>
      <c r="H249" s="58">
        <v>21.37931</v>
      </c>
      <c r="I249" s="58">
        <v>16.112439999999999</v>
      </c>
      <c r="J249" s="58">
        <v>23.618310000000001</v>
      </c>
      <c r="K249" s="58">
        <v>14.08461</v>
      </c>
      <c r="L249" s="58">
        <v>25.907340000000001</v>
      </c>
      <c r="M249" s="58">
        <v>19.913270000000001</v>
      </c>
      <c r="N249" s="58" t="s">
        <v>243</v>
      </c>
      <c r="O249" s="58" t="s">
        <v>243</v>
      </c>
      <c r="R249" s="58" t="s">
        <v>252</v>
      </c>
      <c r="S249" s="58" t="s">
        <v>19</v>
      </c>
      <c r="T249" s="58">
        <v>4</v>
      </c>
      <c r="U249" s="58" t="s">
        <v>196</v>
      </c>
      <c r="V249" s="58" t="s">
        <v>215</v>
      </c>
      <c r="W249" s="58">
        <v>435</v>
      </c>
      <c r="X249" s="58">
        <v>21.37931</v>
      </c>
      <c r="Y249" s="58">
        <v>16.112439999999999</v>
      </c>
      <c r="Z249" s="58">
        <v>23.618310000000001</v>
      </c>
      <c r="AA249" s="58">
        <v>14.08461</v>
      </c>
      <c r="AB249" s="58">
        <v>25.907340000000001</v>
      </c>
      <c r="AC249" s="58">
        <v>19.913270000000001</v>
      </c>
      <c r="AD249" s="58" t="s">
        <v>243</v>
      </c>
      <c r="AE249" s="58" t="s">
        <v>243</v>
      </c>
    </row>
    <row r="250" spans="1:31" x14ac:dyDescent="0.25">
      <c r="A250" s="58" t="str">
        <f t="shared" si="4"/>
        <v>Liver5</v>
      </c>
      <c r="B250" s="58" t="s">
        <v>252</v>
      </c>
      <c r="C250" s="58" t="s">
        <v>19</v>
      </c>
      <c r="D250" s="58">
        <v>5</v>
      </c>
      <c r="G250" s="58">
        <v>452</v>
      </c>
      <c r="I250" s="58">
        <v>16.184159999999999</v>
      </c>
      <c r="J250" s="58">
        <v>23.55001</v>
      </c>
      <c r="K250" s="58">
        <v>14.19599</v>
      </c>
      <c r="L250" s="58">
        <v>25.793199999999999</v>
      </c>
      <c r="R250" s="58" t="s">
        <v>252</v>
      </c>
      <c r="S250" s="58" t="s">
        <v>19</v>
      </c>
      <c r="T250" s="58">
        <v>5</v>
      </c>
      <c r="W250" s="58">
        <v>452</v>
      </c>
      <c r="Y250" s="58">
        <v>16.184159999999999</v>
      </c>
      <c r="Z250" s="58">
        <v>23.55001</v>
      </c>
      <c r="AA250" s="58">
        <v>14.19599</v>
      </c>
      <c r="AB250" s="58">
        <v>25.793199999999999</v>
      </c>
    </row>
    <row r="251" spans="1:31" x14ac:dyDescent="0.25">
      <c r="A251" s="58" t="str">
        <f t="shared" si="4"/>
        <v>Liver6</v>
      </c>
      <c r="B251" s="58" t="s">
        <v>252</v>
      </c>
      <c r="C251" s="58" t="s">
        <v>19</v>
      </c>
      <c r="D251" s="58">
        <v>6</v>
      </c>
      <c r="E251" s="58" t="s">
        <v>198</v>
      </c>
      <c r="F251" s="58" t="s">
        <v>183</v>
      </c>
      <c r="G251" s="58">
        <v>502</v>
      </c>
      <c r="H251" s="58">
        <v>19.12351</v>
      </c>
      <c r="I251" s="58">
        <v>16.376239999999999</v>
      </c>
      <c r="J251" s="58">
        <v>23.365300000000001</v>
      </c>
      <c r="K251" s="58">
        <v>14.481619999999999</v>
      </c>
      <c r="L251" s="58">
        <v>25.48358</v>
      </c>
      <c r="M251" s="58">
        <v>19.913270000000001</v>
      </c>
      <c r="N251" s="58" t="s">
        <v>243</v>
      </c>
      <c r="O251" s="58" t="s">
        <v>243</v>
      </c>
      <c r="R251" s="58" t="s">
        <v>252</v>
      </c>
      <c r="S251" s="58" t="s">
        <v>19</v>
      </c>
      <c r="T251" s="58">
        <v>6</v>
      </c>
      <c r="U251" s="58" t="s">
        <v>198</v>
      </c>
      <c r="V251" s="58" t="s">
        <v>183</v>
      </c>
      <c r="W251" s="58">
        <v>502</v>
      </c>
      <c r="X251" s="58">
        <v>19.12351</v>
      </c>
      <c r="Y251" s="58">
        <v>16.376239999999999</v>
      </c>
      <c r="Z251" s="58">
        <v>23.365300000000001</v>
      </c>
      <c r="AA251" s="58">
        <v>14.481619999999999</v>
      </c>
      <c r="AB251" s="58">
        <v>25.48358</v>
      </c>
      <c r="AC251" s="58">
        <v>19.913270000000001</v>
      </c>
      <c r="AD251" s="58" t="s">
        <v>243</v>
      </c>
      <c r="AE251" s="58" t="s">
        <v>243</v>
      </c>
    </row>
    <row r="252" spans="1:31" x14ac:dyDescent="0.25">
      <c r="A252" s="58" t="str">
        <f t="shared" si="4"/>
        <v>Liver7</v>
      </c>
      <c r="B252" s="58" t="s">
        <v>252</v>
      </c>
      <c r="C252" s="58" t="s">
        <v>19</v>
      </c>
      <c r="D252" s="58">
        <v>7</v>
      </c>
      <c r="E252" s="58" t="s">
        <v>199</v>
      </c>
      <c r="F252" s="58" t="s">
        <v>179</v>
      </c>
      <c r="G252" s="58">
        <v>514</v>
      </c>
      <c r="H252" s="58">
        <v>20.62257</v>
      </c>
      <c r="I252" s="58">
        <v>16.416789999999999</v>
      </c>
      <c r="J252" s="58">
        <v>23.3233</v>
      </c>
      <c r="K252" s="58">
        <v>14.545579999999999</v>
      </c>
      <c r="L252" s="58">
        <v>25.4224</v>
      </c>
      <c r="M252" s="58">
        <v>19.913270000000001</v>
      </c>
      <c r="N252" s="58" t="s">
        <v>243</v>
      </c>
      <c r="O252" s="58" t="s">
        <v>243</v>
      </c>
      <c r="R252" s="58" t="s">
        <v>252</v>
      </c>
      <c r="S252" s="58" t="s">
        <v>19</v>
      </c>
      <c r="T252" s="58">
        <v>7</v>
      </c>
      <c r="U252" s="58" t="s">
        <v>199</v>
      </c>
      <c r="V252" s="58" t="s">
        <v>179</v>
      </c>
      <c r="W252" s="58">
        <v>514</v>
      </c>
      <c r="X252" s="58">
        <v>20.62257</v>
      </c>
      <c r="Y252" s="58">
        <v>16.416789999999999</v>
      </c>
      <c r="Z252" s="58">
        <v>23.3233</v>
      </c>
      <c r="AA252" s="58">
        <v>14.545579999999999</v>
      </c>
      <c r="AB252" s="58">
        <v>25.4224</v>
      </c>
      <c r="AC252" s="58">
        <v>19.913270000000001</v>
      </c>
      <c r="AD252" s="58" t="s">
        <v>243</v>
      </c>
      <c r="AE252" s="58" t="s">
        <v>243</v>
      </c>
    </row>
    <row r="253" spans="1:31" x14ac:dyDescent="0.25">
      <c r="A253" s="58" t="str">
        <f t="shared" si="4"/>
        <v>Liver8</v>
      </c>
      <c r="B253" s="58" t="s">
        <v>252</v>
      </c>
      <c r="C253" s="58" t="s">
        <v>19</v>
      </c>
      <c r="D253" s="58">
        <v>8</v>
      </c>
      <c r="E253" s="58" t="s">
        <v>191</v>
      </c>
      <c r="F253" s="58" t="s">
        <v>245</v>
      </c>
      <c r="G253" s="58">
        <v>526</v>
      </c>
      <c r="H253" s="58">
        <v>13.68821</v>
      </c>
      <c r="I253" s="58">
        <v>16.457329999999999</v>
      </c>
      <c r="J253" s="58">
        <v>23.28745</v>
      </c>
      <c r="K253" s="58">
        <v>14.60769</v>
      </c>
      <c r="L253" s="58">
        <v>25.358599999999999</v>
      </c>
      <c r="M253" s="58">
        <v>19.913270000000001</v>
      </c>
      <c r="N253" s="58" t="s">
        <v>244</v>
      </c>
      <c r="O253" s="58" t="s">
        <v>244</v>
      </c>
      <c r="R253" s="58" t="s">
        <v>252</v>
      </c>
      <c r="S253" s="58" t="s">
        <v>19</v>
      </c>
      <c r="T253" s="58">
        <v>8</v>
      </c>
      <c r="U253" s="58" t="s">
        <v>191</v>
      </c>
      <c r="V253" s="58" t="s">
        <v>245</v>
      </c>
      <c r="W253" s="58">
        <v>526</v>
      </c>
      <c r="X253" s="58">
        <v>13.68821</v>
      </c>
      <c r="Y253" s="58">
        <v>16.457329999999999</v>
      </c>
      <c r="Z253" s="58">
        <v>23.28745</v>
      </c>
      <c r="AA253" s="58">
        <v>14.60769</v>
      </c>
      <c r="AB253" s="58">
        <v>25.358599999999999</v>
      </c>
      <c r="AC253" s="58">
        <v>19.913270000000001</v>
      </c>
      <c r="AD253" s="58" t="s">
        <v>244</v>
      </c>
      <c r="AE253" s="58" t="s">
        <v>244</v>
      </c>
    </row>
    <row r="254" spans="1:31" x14ac:dyDescent="0.25">
      <c r="A254" s="58" t="str">
        <f t="shared" si="4"/>
        <v>Liver9</v>
      </c>
      <c r="B254" s="58" t="s">
        <v>252</v>
      </c>
      <c r="C254" s="58" t="s">
        <v>19</v>
      </c>
      <c r="D254" s="58">
        <v>9</v>
      </c>
      <c r="E254" s="58" t="s">
        <v>203</v>
      </c>
      <c r="F254" s="58" t="s">
        <v>216</v>
      </c>
      <c r="G254" s="58">
        <v>548</v>
      </c>
      <c r="H254" s="58">
        <v>15.875909999999999</v>
      </c>
      <c r="I254" s="58">
        <v>16.52835</v>
      </c>
      <c r="J254" s="58">
        <v>23.21838</v>
      </c>
      <c r="K254" s="58">
        <v>14.710290000000001</v>
      </c>
      <c r="L254" s="58">
        <v>25.246670000000002</v>
      </c>
      <c r="M254" s="58">
        <v>19.913270000000001</v>
      </c>
      <c r="N254" s="58" t="s">
        <v>244</v>
      </c>
      <c r="O254" s="58" t="s">
        <v>243</v>
      </c>
      <c r="R254" s="58" t="s">
        <v>252</v>
      </c>
      <c r="S254" s="58" t="s">
        <v>19</v>
      </c>
      <c r="T254" s="58">
        <v>9</v>
      </c>
      <c r="U254" s="58" t="s">
        <v>203</v>
      </c>
      <c r="V254" s="58" t="s">
        <v>216</v>
      </c>
      <c r="W254" s="58">
        <v>548</v>
      </c>
      <c r="X254" s="58">
        <v>15.875909999999999</v>
      </c>
      <c r="Y254" s="58">
        <v>16.52835</v>
      </c>
      <c r="Z254" s="58">
        <v>23.21838</v>
      </c>
      <c r="AA254" s="58">
        <v>14.710290000000001</v>
      </c>
      <c r="AB254" s="58">
        <v>25.246670000000002</v>
      </c>
      <c r="AC254" s="58">
        <v>19.913270000000001</v>
      </c>
      <c r="AD254" s="58" t="s">
        <v>244</v>
      </c>
      <c r="AE254" s="58" t="s">
        <v>243</v>
      </c>
    </row>
    <row r="255" spans="1:31" x14ac:dyDescent="0.25">
      <c r="A255" s="58" t="str">
        <f t="shared" si="4"/>
        <v>Liver10</v>
      </c>
      <c r="B255" s="58" t="s">
        <v>252</v>
      </c>
      <c r="C255" s="58" t="s">
        <v>19</v>
      </c>
      <c r="D255" s="58">
        <v>10</v>
      </c>
      <c r="G255" s="58">
        <v>582</v>
      </c>
      <c r="I255" s="58">
        <v>16.63148</v>
      </c>
      <c r="J255" s="58">
        <v>23.12266</v>
      </c>
      <c r="K255" s="58">
        <v>14.861940000000001</v>
      </c>
      <c r="L255" s="58">
        <v>25.08175</v>
      </c>
      <c r="R255" s="58" t="s">
        <v>252</v>
      </c>
      <c r="S255" s="58" t="s">
        <v>19</v>
      </c>
      <c r="T255" s="58">
        <v>10</v>
      </c>
      <c r="W255" s="58">
        <v>582</v>
      </c>
      <c r="Y255" s="58">
        <v>16.63148</v>
      </c>
      <c r="Z255" s="58">
        <v>23.12266</v>
      </c>
      <c r="AA255" s="58">
        <v>14.861940000000001</v>
      </c>
      <c r="AB255" s="58">
        <v>25.08175</v>
      </c>
    </row>
    <row r="256" spans="1:31" x14ac:dyDescent="0.25">
      <c r="A256" s="58" t="str">
        <f t="shared" si="4"/>
        <v>Liver11</v>
      </c>
      <c r="B256" s="58" t="s">
        <v>252</v>
      </c>
      <c r="C256" s="58" t="s">
        <v>19</v>
      </c>
      <c r="D256" s="58">
        <v>11</v>
      </c>
      <c r="E256" s="58" t="s">
        <v>205</v>
      </c>
      <c r="F256" s="58" t="s">
        <v>303</v>
      </c>
      <c r="G256" s="58">
        <v>660</v>
      </c>
      <c r="H256" s="58">
        <v>28.181819999999998</v>
      </c>
      <c r="I256" s="58">
        <v>16.834520000000001</v>
      </c>
      <c r="J256" s="58">
        <v>22.928550000000001</v>
      </c>
      <c r="K256" s="58">
        <v>15.16933</v>
      </c>
      <c r="L256" s="58">
        <v>24.76895</v>
      </c>
      <c r="M256" s="58">
        <v>19.913270000000001</v>
      </c>
      <c r="N256" s="58" t="s">
        <v>253</v>
      </c>
      <c r="O256" s="58" t="s">
        <v>253</v>
      </c>
      <c r="R256" s="58" t="s">
        <v>252</v>
      </c>
      <c r="S256" s="58" t="s">
        <v>19</v>
      </c>
      <c r="T256" s="58">
        <v>11</v>
      </c>
      <c r="U256" s="58" t="s">
        <v>205</v>
      </c>
      <c r="V256" s="58" t="s">
        <v>217</v>
      </c>
      <c r="W256" s="58">
        <v>660</v>
      </c>
      <c r="X256" s="58">
        <v>28.181819999999998</v>
      </c>
      <c r="Y256" s="58">
        <v>16.834520000000001</v>
      </c>
      <c r="Z256" s="58">
        <v>22.928550000000001</v>
      </c>
      <c r="AA256" s="58">
        <v>15.16933</v>
      </c>
      <c r="AB256" s="58">
        <v>24.76895</v>
      </c>
      <c r="AC256" s="58">
        <v>19.913270000000001</v>
      </c>
      <c r="AD256" s="58" t="s">
        <v>253</v>
      </c>
      <c r="AE256" s="58" t="s">
        <v>253</v>
      </c>
    </row>
    <row r="257" spans="1:31" x14ac:dyDescent="0.25">
      <c r="A257" s="58" t="str">
        <f t="shared" si="4"/>
        <v>Liver12</v>
      </c>
      <c r="B257" s="58" t="s">
        <v>252</v>
      </c>
      <c r="C257" s="58" t="s">
        <v>19</v>
      </c>
      <c r="D257" s="58">
        <v>12</v>
      </c>
      <c r="E257" s="58" t="s">
        <v>206</v>
      </c>
      <c r="F257" s="58" t="s">
        <v>304</v>
      </c>
      <c r="G257" s="58">
        <v>696</v>
      </c>
      <c r="H257" s="58">
        <v>21.55172</v>
      </c>
      <c r="I257" s="58">
        <v>16.914709999999999</v>
      </c>
      <c r="J257" s="58">
        <v>22.847729999999999</v>
      </c>
      <c r="K257" s="58">
        <v>15.28899</v>
      </c>
      <c r="L257" s="58">
        <v>24.640460000000001</v>
      </c>
      <c r="M257" s="58">
        <v>19.913270000000001</v>
      </c>
      <c r="N257" s="58" t="s">
        <v>243</v>
      </c>
      <c r="O257" s="58" t="s">
        <v>243</v>
      </c>
      <c r="R257" s="58" t="s">
        <v>252</v>
      </c>
      <c r="S257" s="58" t="s">
        <v>19</v>
      </c>
      <c r="T257" s="58">
        <v>12</v>
      </c>
      <c r="U257" s="58" t="s">
        <v>206</v>
      </c>
      <c r="V257" s="58" t="s">
        <v>218</v>
      </c>
      <c r="W257" s="58">
        <v>696</v>
      </c>
      <c r="X257" s="58">
        <v>21.55172</v>
      </c>
      <c r="Y257" s="58">
        <v>16.914709999999999</v>
      </c>
      <c r="Z257" s="58">
        <v>22.847729999999999</v>
      </c>
      <c r="AA257" s="58">
        <v>15.28899</v>
      </c>
      <c r="AB257" s="58">
        <v>24.640460000000001</v>
      </c>
      <c r="AC257" s="58">
        <v>19.913270000000001</v>
      </c>
      <c r="AD257" s="58" t="s">
        <v>243</v>
      </c>
      <c r="AE257" s="58" t="s">
        <v>243</v>
      </c>
    </row>
    <row r="258" spans="1:31" x14ac:dyDescent="0.25">
      <c r="A258" s="58" t="str">
        <f t="shared" ref="A258:A321" si="5">CONCATENATE(C258,D258)</f>
        <v>Liver13</v>
      </c>
      <c r="B258" s="58" t="s">
        <v>252</v>
      </c>
      <c r="C258" s="58" t="s">
        <v>19</v>
      </c>
      <c r="D258" s="58">
        <v>13</v>
      </c>
      <c r="E258" s="58" t="s">
        <v>197</v>
      </c>
      <c r="F258" s="58" t="s">
        <v>221</v>
      </c>
      <c r="G258" s="58">
        <v>697</v>
      </c>
      <c r="H258" s="58">
        <v>19.942609999999998</v>
      </c>
      <c r="I258" s="58">
        <v>16.918610000000001</v>
      </c>
      <c r="J258" s="58">
        <v>22.847770000000001</v>
      </c>
      <c r="K258" s="58">
        <v>15.292439999999999</v>
      </c>
      <c r="L258" s="58">
        <v>24.63627</v>
      </c>
      <c r="M258" s="58">
        <v>19.913270000000001</v>
      </c>
      <c r="N258" s="58" t="s">
        <v>243</v>
      </c>
      <c r="O258" s="58" t="s">
        <v>243</v>
      </c>
      <c r="R258" s="58" t="s">
        <v>252</v>
      </c>
      <c r="S258" s="58" t="s">
        <v>19</v>
      </c>
      <c r="T258" s="58">
        <v>13</v>
      </c>
      <c r="U258" s="58" t="s">
        <v>197</v>
      </c>
      <c r="V258" s="58" t="s">
        <v>221</v>
      </c>
      <c r="W258" s="58">
        <v>697</v>
      </c>
      <c r="X258" s="58">
        <v>19.942609999999998</v>
      </c>
      <c r="Y258" s="58">
        <v>16.918610000000001</v>
      </c>
      <c r="Z258" s="58">
        <v>22.847770000000001</v>
      </c>
      <c r="AA258" s="58">
        <v>15.292439999999999</v>
      </c>
      <c r="AB258" s="58">
        <v>24.63627</v>
      </c>
      <c r="AC258" s="58">
        <v>19.913270000000001</v>
      </c>
      <c r="AD258" s="58" t="s">
        <v>243</v>
      </c>
      <c r="AE258" s="58" t="s">
        <v>243</v>
      </c>
    </row>
    <row r="259" spans="1:31" x14ac:dyDescent="0.25">
      <c r="A259" s="58" t="str">
        <f t="shared" si="5"/>
        <v>Liver14</v>
      </c>
      <c r="B259" s="58" t="s">
        <v>252</v>
      </c>
      <c r="C259" s="58" t="s">
        <v>19</v>
      </c>
      <c r="D259" s="58">
        <v>14</v>
      </c>
      <c r="E259" s="58" t="s">
        <v>188</v>
      </c>
      <c r="F259" s="58" t="s">
        <v>300</v>
      </c>
      <c r="G259" s="58">
        <v>709</v>
      </c>
      <c r="H259" s="58">
        <v>24.541609999999999</v>
      </c>
      <c r="I259" s="58">
        <v>16.943660000000001</v>
      </c>
      <c r="J259" s="58">
        <v>22.822749999999999</v>
      </c>
      <c r="K259" s="58">
        <v>15.332050000000001</v>
      </c>
      <c r="L259" s="58">
        <v>24.596160000000001</v>
      </c>
      <c r="M259" s="58">
        <v>19.913270000000001</v>
      </c>
      <c r="N259" s="58" t="s">
        <v>253</v>
      </c>
      <c r="O259" s="58" t="s">
        <v>243</v>
      </c>
      <c r="R259" s="58" t="s">
        <v>252</v>
      </c>
      <c r="S259" s="58" t="s">
        <v>19</v>
      </c>
      <c r="T259" s="58">
        <v>14</v>
      </c>
      <c r="U259" s="58" t="s">
        <v>188</v>
      </c>
      <c r="V259" s="58" t="s">
        <v>186</v>
      </c>
      <c r="W259" s="58">
        <v>709</v>
      </c>
      <c r="X259" s="58">
        <v>24.541609999999999</v>
      </c>
      <c r="Y259" s="58">
        <v>16.943660000000001</v>
      </c>
      <c r="Z259" s="58">
        <v>22.822749999999999</v>
      </c>
      <c r="AA259" s="58">
        <v>15.332050000000001</v>
      </c>
      <c r="AB259" s="58">
        <v>24.596160000000001</v>
      </c>
      <c r="AC259" s="58">
        <v>19.913270000000001</v>
      </c>
      <c r="AD259" s="58" t="s">
        <v>253</v>
      </c>
      <c r="AE259" s="58" t="s">
        <v>243</v>
      </c>
    </row>
    <row r="260" spans="1:31" x14ac:dyDescent="0.25">
      <c r="A260" s="58" t="str">
        <f t="shared" si="5"/>
        <v>Liver15</v>
      </c>
      <c r="B260" s="58" t="s">
        <v>252</v>
      </c>
      <c r="C260" s="58" t="s">
        <v>19</v>
      </c>
      <c r="D260" s="58">
        <v>15</v>
      </c>
      <c r="G260" s="58">
        <v>712</v>
      </c>
      <c r="I260" s="58">
        <v>16.94867</v>
      </c>
      <c r="J260" s="58">
        <v>22.817830000000001</v>
      </c>
      <c r="K260" s="58">
        <v>15.34186</v>
      </c>
      <c r="L260" s="58">
        <v>24.58211</v>
      </c>
      <c r="R260" s="58" t="s">
        <v>252</v>
      </c>
      <c r="S260" s="58" t="s">
        <v>19</v>
      </c>
      <c r="T260" s="58">
        <v>15</v>
      </c>
      <c r="W260" s="58">
        <v>712</v>
      </c>
      <c r="Y260" s="58">
        <v>16.94867</v>
      </c>
      <c r="Z260" s="58">
        <v>22.817830000000001</v>
      </c>
      <c r="AA260" s="58">
        <v>15.34186</v>
      </c>
      <c r="AB260" s="58">
        <v>24.58211</v>
      </c>
    </row>
    <row r="261" spans="1:31" x14ac:dyDescent="0.25">
      <c r="A261" s="58" t="str">
        <f t="shared" si="5"/>
        <v>Liver16</v>
      </c>
      <c r="B261" s="58" t="s">
        <v>252</v>
      </c>
      <c r="C261" s="58" t="s">
        <v>19</v>
      </c>
      <c r="D261" s="58">
        <v>16</v>
      </c>
      <c r="E261" s="58" t="s">
        <v>200</v>
      </c>
      <c r="F261" s="58" t="s">
        <v>220</v>
      </c>
      <c r="G261" s="58">
        <v>717</v>
      </c>
      <c r="H261" s="58">
        <v>18.410039999999999</v>
      </c>
      <c r="I261" s="58">
        <v>16.958839999999999</v>
      </c>
      <c r="J261" s="58">
        <v>22.8078</v>
      </c>
      <c r="K261" s="58">
        <v>15.35914</v>
      </c>
      <c r="L261" s="58">
        <v>24.567540000000001</v>
      </c>
      <c r="M261" s="58">
        <v>19.913270000000001</v>
      </c>
      <c r="N261" s="58" t="s">
        <v>243</v>
      </c>
      <c r="O261" s="58" t="s">
        <v>243</v>
      </c>
      <c r="R261" s="58" t="s">
        <v>252</v>
      </c>
      <c r="S261" s="58" t="s">
        <v>19</v>
      </c>
      <c r="T261" s="58">
        <v>16</v>
      </c>
      <c r="U261" s="58" t="s">
        <v>200</v>
      </c>
      <c r="V261" s="58" t="s">
        <v>220</v>
      </c>
      <c r="W261" s="58">
        <v>717</v>
      </c>
      <c r="X261" s="58">
        <v>18.410039999999999</v>
      </c>
      <c r="Y261" s="58">
        <v>16.958839999999999</v>
      </c>
      <c r="Z261" s="58">
        <v>22.8078</v>
      </c>
      <c r="AA261" s="58">
        <v>15.35914</v>
      </c>
      <c r="AB261" s="58">
        <v>24.567540000000001</v>
      </c>
      <c r="AC261" s="58">
        <v>19.913270000000001</v>
      </c>
      <c r="AD261" s="58" t="s">
        <v>243</v>
      </c>
      <c r="AE261" s="58" t="s">
        <v>243</v>
      </c>
    </row>
    <row r="262" spans="1:31" x14ac:dyDescent="0.25">
      <c r="A262" s="58" t="str">
        <f t="shared" si="5"/>
        <v>Liver17</v>
      </c>
      <c r="B262" s="58" t="s">
        <v>252</v>
      </c>
      <c r="C262" s="58" t="s">
        <v>19</v>
      </c>
      <c r="D262" s="58">
        <v>17</v>
      </c>
      <c r="E262" s="58" t="s">
        <v>201</v>
      </c>
      <c r="F262" s="58" t="s">
        <v>184</v>
      </c>
      <c r="G262" s="58">
        <v>750</v>
      </c>
      <c r="H262" s="58">
        <v>16.133330000000001</v>
      </c>
      <c r="I262" s="58">
        <v>17.025639999999999</v>
      </c>
      <c r="J262" s="58">
        <v>22.743939999999998</v>
      </c>
      <c r="K262" s="58">
        <v>15.460710000000001</v>
      </c>
      <c r="L262" s="58">
        <v>24.465420000000002</v>
      </c>
      <c r="M262" s="58">
        <v>19.913270000000001</v>
      </c>
      <c r="N262" s="58" t="s">
        <v>244</v>
      </c>
      <c r="O262" s="58" t="s">
        <v>243</v>
      </c>
      <c r="R262" s="58" t="s">
        <v>252</v>
      </c>
      <c r="S262" s="58" t="s">
        <v>19</v>
      </c>
      <c r="T262" s="58">
        <v>17</v>
      </c>
      <c r="U262" s="58" t="s">
        <v>201</v>
      </c>
      <c r="V262" s="58" t="s">
        <v>184</v>
      </c>
      <c r="W262" s="58">
        <v>750</v>
      </c>
      <c r="X262" s="58">
        <v>16.133330000000001</v>
      </c>
      <c r="Y262" s="58">
        <v>17.025639999999999</v>
      </c>
      <c r="Z262" s="58">
        <v>22.743939999999998</v>
      </c>
      <c r="AA262" s="58">
        <v>15.460710000000001</v>
      </c>
      <c r="AB262" s="58">
        <v>24.465420000000002</v>
      </c>
      <c r="AC262" s="58">
        <v>19.913270000000001</v>
      </c>
      <c r="AD262" s="58" t="s">
        <v>244</v>
      </c>
      <c r="AE262" s="58" t="s">
        <v>243</v>
      </c>
    </row>
    <row r="263" spans="1:31" x14ac:dyDescent="0.25">
      <c r="A263" s="58" t="str">
        <f t="shared" si="5"/>
        <v>Liver18</v>
      </c>
      <c r="B263" s="58" t="s">
        <v>252</v>
      </c>
      <c r="C263" s="58" t="s">
        <v>19</v>
      </c>
      <c r="D263" s="58">
        <v>18</v>
      </c>
      <c r="G263" s="58">
        <v>842</v>
      </c>
      <c r="I263" s="58">
        <v>17.189779999999999</v>
      </c>
      <c r="J263" s="58">
        <v>22.585139999999999</v>
      </c>
      <c r="K263" s="58">
        <v>15.70533</v>
      </c>
      <c r="L263" s="58">
        <v>24.205819999999999</v>
      </c>
      <c r="R263" s="58" t="s">
        <v>252</v>
      </c>
      <c r="S263" s="58" t="s">
        <v>19</v>
      </c>
      <c r="T263" s="58">
        <v>18</v>
      </c>
      <c r="W263" s="58">
        <v>842</v>
      </c>
      <c r="Y263" s="58">
        <v>17.189779999999999</v>
      </c>
      <c r="Z263" s="58">
        <v>22.585139999999999</v>
      </c>
      <c r="AA263" s="58">
        <v>15.70533</v>
      </c>
      <c r="AB263" s="58">
        <v>24.205819999999999</v>
      </c>
    </row>
    <row r="264" spans="1:31" x14ac:dyDescent="0.25">
      <c r="A264" s="58" t="str">
        <f t="shared" si="5"/>
        <v>Liver19</v>
      </c>
      <c r="B264" s="58" t="s">
        <v>252</v>
      </c>
      <c r="C264" s="58" t="s">
        <v>19</v>
      </c>
      <c r="D264" s="58">
        <v>19</v>
      </c>
      <c r="E264" s="58" t="s">
        <v>190</v>
      </c>
      <c r="F264" s="58" t="s">
        <v>213</v>
      </c>
      <c r="G264" s="58">
        <v>859</v>
      </c>
      <c r="H264" s="58">
        <v>22.23516</v>
      </c>
      <c r="I264" s="58">
        <v>17.21818</v>
      </c>
      <c r="J264" s="58">
        <v>22.559180000000001</v>
      </c>
      <c r="K264" s="58">
        <v>15.74652</v>
      </c>
      <c r="L264" s="58">
        <v>24.164059999999999</v>
      </c>
      <c r="M264" s="58">
        <v>19.913270000000001</v>
      </c>
      <c r="N264" s="58" t="s">
        <v>243</v>
      </c>
      <c r="O264" s="58" t="s">
        <v>243</v>
      </c>
      <c r="R264" s="58" t="s">
        <v>252</v>
      </c>
      <c r="S264" s="58" t="s">
        <v>19</v>
      </c>
      <c r="T264" s="58">
        <v>19</v>
      </c>
      <c r="U264" s="58" t="s">
        <v>190</v>
      </c>
      <c r="V264" s="58" t="s">
        <v>213</v>
      </c>
      <c r="W264" s="58">
        <v>859</v>
      </c>
      <c r="X264" s="58">
        <v>22.23516</v>
      </c>
      <c r="Y264" s="58">
        <v>17.21818</v>
      </c>
      <c r="Z264" s="58">
        <v>22.559180000000001</v>
      </c>
      <c r="AA264" s="58">
        <v>15.74652</v>
      </c>
      <c r="AB264" s="58">
        <v>24.164059999999999</v>
      </c>
      <c r="AC264" s="58">
        <v>19.913270000000001</v>
      </c>
      <c r="AD264" s="58" t="s">
        <v>243</v>
      </c>
      <c r="AE264" s="58" t="s">
        <v>243</v>
      </c>
    </row>
    <row r="265" spans="1:31" x14ac:dyDescent="0.25">
      <c r="A265" s="58" t="str">
        <f t="shared" si="5"/>
        <v>Liver20</v>
      </c>
      <c r="B265" s="58" t="s">
        <v>252</v>
      </c>
      <c r="C265" s="58" t="s">
        <v>19</v>
      </c>
      <c r="D265" s="58">
        <v>20</v>
      </c>
      <c r="E265" s="58" t="s">
        <v>204</v>
      </c>
      <c r="F265" s="58" t="s">
        <v>207</v>
      </c>
      <c r="G265" s="58">
        <v>870</v>
      </c>
      <c r="H265" s="58">
        <v>21.37931</v>
      </c>
      <c r="I265" s="58">
        <v>17.235810000000001</v>
      </c>
      <c r="J265" s="58">
        <v>22.54185</v>
      </c>
      <c r="K265" s="58">
        <v>15.772959999999999</v>
      </c>
      <c r="L265" s="58">
        <v>24.13383</v>
      </c>
      <c r="M265" s="58">
        <v>19.913270000000001</v>
      </c>
      <c r="N265" s="58" t="s">
        <v>243</v>
      </c>
      <c r="O265" s="58" t="s">
        <v>243</v>
      </c>
      <c r="R265" s="58" t="s">
        <v>252</v>
      </c>
      <c r="S265" s="58" t="s">
        <v>19</v>
      </c>
      <c r="T265" s="58">
        <v>20</v>
      </c>
      <c r="U265" s="58" t="s">
        <v>204</v>
      </c>
      <c r="V265" s="58" t="s">
        <v>212</v>
      </c>
      <c r="W265" s="58">
        <v>870</v>
      </c>
      <c r="X265" s="58">
        <v>21.37931</v>
      </c>
      <c r="Y265" s="58">
        <v>17.235810000000001</v>
      </c>
      <c r="Z265" s="58">
        <v>22.54185</v>
      </c>
      <c r="AA265" s="58">
        <v>15.772959999999999</v>
      </c>
      <c r="AB265" s="58">
        <v>24.13383</v>
      </c>
      <c r="AC265" s="58">
        <v>19.913270000000001</v>
      </c>
      <c r="AD265" s="58" t="s">
        <v>243</v>
      </c>
      <c r="AE265" s="58" t="s">
        <v>243</v>
      </c>
    </row>
    <row r="266" spans="1:31" x14ac:dyDescent="0.25">
      <c r="A266" s="58" t="str">
        <f t="shared" si="5"/>
        <v>Liver21</v>
      </c>
      <c r="B266" s="58" t="s">
        <v>252</v>
      </c>
      <c r="C266" s="58" t="s">
        <v>19</v>
      </c>
      <c r="D266" s="58">
        <v>21</v>
      </c>
      <c r="G266" s="58">
        <v>972</v>
      </c>
      <c r="I266" s="58">
        <v>17.381319999999999</v>
      </c>
      <c r="J266" s="58">
        <v>22.402139999999999</v>
      </c>
      <c r="K266" s="58">
        <v>15.99297</v>
      </c>
      <c r="L266" s="58">
        <v>23.906939999999999</v>
      </c>
      <c r="R266" s="58" t="s">
        <v>252</v>
      </c>
      <c r="S266" s="58" t="s">
        <v>19</v>
      </c>
      <c r="T266" s="58">
        <v>21</v>
      </c>
      <c r="W266" s="58">
        <v>972</v>
      </c>
      <c r="Y266" s="58">
        <v>17.381319999999999</v>
      </c>
      <c r="Z266" s="58">
        <v>22.402139999999999</v>
      </c>
      <c r="AA266" s="58">
        <v>15.99297</v>
      </c>
      <c r="AB266" s="58">
        <v>23.906939999999999</v>
      </c>
    </row>
    <row r="267" spans="1:31" x14ac:dyDescent="0.25">
      <c r="A267" s="58" t="str">
        <f t="shared" si="5"/>
        <v>Liver22</v>
      </c>
      <c r="B267" s="58" t="s">
        <v>252</v>
      </c>
      <c r="C267" s="58" t="s">
        <v>19</v>
      </c>
      <c r="D267" s="58">
        <v>22</v>
      </c>
      <c r="E267" s="58" t="s">
        <v>202</v>
      </c>
      <c r="F267" s="58" t="s">
        <v>219</v>
      </c>
      <c r="G267" s="58">
        <v>1041</v>
      </c>
      <c r="H267" s="58">
        <v>17.098939999999999</v>
      </c>
      <c r="I267" s="58">
        <v>17.466670000000001</v>
      </c>
      <c r="J267" s="58">
        <v>22.31916</v>
      </c>
      <c r="K267" s="58">
        <v>16.125530000000001</v>
      </c>
      <c r="L267" s="58">
        <v>23.77139</v>
      </c>
      <c r="M267" s="58">
        <v>19.913270000000001</v>
      </c>
      <c r="N267" s="58" t="s">
        <v>244</v>
      </c>
      <c r="O267" s="58" t="s">
        <v>243</v>
      </c>
      <c r="R267" s="58" t="s">
        <v>252</v>
      </c>
      <c r="S267" s="58" t="s">
        <v>19</v>
      </c>
      <c r="T267" s="58">
        <v>22</v>
      </c>
      <c r="U267" s="58" t="s">
        <v>202</v>
      </c>
      <c r="V267" s="58" t="s">
        <v>219</v>
      </c>
      <c r="W267" s="58">
        <v>1041</v>
      </c>
      <c r="X267" s="58">
        <v>17.098939999999999</v>
      </c>
      <c r="Y267" s="58">
        <v>17.466670000000001</v>
      </c>
      <c r="Z267" s="58">
        <v>22.31916</v>
      </c>
      <c r="AA267" s="58">
        <v>16.125530000000001</v>
      </c>
      <c r="AB267" s="58">
        <v>23.77139</v>
      </c>
      <c r="AC267" s="58">
        <v>19.913270000000001</v>
      </c>
      <c r="AD267" s="58" t="s">
        <v>244</v>
      </c>
      <c r="AE267" s="58" t="s">
        <v>243</v>
      </c>
    </row>
    <row r="268" spans="1:31" x14ac:dyDescent="0.25">
      <c r="A268" s="58" t="str">
        <f t="shared" si="5"/>
        <v>Liver23</v>
      </c>
      <c r="B268" s="58" t="s">
        <v>252</v>
      </c>
      <c r="C268" s="58" t="s">
        <v>19</v>
      </c>
      <c r="D268" s="58">
        <v>23</v>
      </c>
      <c r="E268" s="58" t="s">
        <v>193</v>
      </c>
      <c r="F268" s="58" t="s">
        <v>173</v>
      </c>
      <c r="G268" s="58">
        <v>1067</v>
      </c>
      <c r="H268" s="58">
        <v>17.71321</v>
      </c>
      <c r="I268" s="58">
        <v>17.496390000000002</v>
      </c>
      <c r="J268" s="58">
        <v>22.289370000000002</v>
      </c>
      <c r="K268" s="58">
        <v>16.16987</v>
      </c>
      <c r="L268" s="58">
        <v>23.722110000000001</v>
      </c>
      <c r="M268" s="58">
        <v>19.913270000000001</v>
      </c>
      <c r="N268" s="58" t="s">
        <v>243</v>
      </c>
      <c r="O268" s="58" t="s">
        <v>243</v>
      </c>
      <c r="R268" s="58" t="s">
        <v>252</v>
      </c>
      <c r="S268" s="58" t="s">
        <v>19</v>
      </c>
      <c r="T268" s="58">
        <v>23</v>
      </c>
      <c r="U268" s="58" t="s">
        <v>193</v>
      </c>
      <c r="V268" s="58" t="s">
        <v>173</v>
      </c>
      <c r="W268" s="58">
        <v>1067</v>
      </c>
      <c r="X268" s="58">
        <v>17.71321</v>
      </c>
      <c r="Y268" s="58">
        <v>17.496390000000002</v>
      </c>
      <c r="Z268" s="58">
        <v>22.289370000000002</v>
      </c>
      <c r="AA268" s="58">
        <v>16.16987</v>
      </c>
      <c r="AB268" s="58">
        <v>23.722110000000001</v>
      </c>
      <c r="AC268" s="58">
        <v>19.913270000000001</v>
      </c>
      <c r="AD268" s="58" t="s">
        <v>243</v>
      </c>
      <c r="AE268" s="58" t="s">
        <v>243</v>
      </c>
    </row>
    <row r="269" spans="1:31" x14ac:dyDescent="0.25">
      <c r="A269" s="58" t="str">
        <f t="shared" si="5"/>
        <v>Liver24</v>
      </c>
      <c r="B269" s="58" t="s">
        <v>252</v>
      </c>
      <c r="C269" s="58" t="s">
        <v>19</v>
      </c>
      <c r="D269" s="58">
        <v>24</v>
      </c>
      <c r="G269" s="58">
        <v>1102</v>
      </c>
      <c r="I269" s="58">
        <v>17.535589999999999</v>
      </c>
      <c r="J269" s="58">
        <v>22.25177</v>
      </c>
      <c r="K269" s="58">
        <v>16.230730000000001</v>
      </c>
      <c r="L269" s="58">
        <v>23.661670000000001</v>
      </c>
      <c r="R269" s="58" t="s">
        <v>252</v>
      </c>
      <c r="S269" s="58" t="s">
        <v>19</v>
      </c>
      <c r="T269" s="58">
        <v>24</v>
      </c>
      <c r="W269" s="58">
        <v>1102</v>
      </c>
      <c r="Y269" s="58">
        <v>17.535589999999999</v>
      </c>
      <c r="Z269" s="58">
        <v>22.25177</v>
      </c>
      <c r="AA269" s="58">
        <v>16.230730000000001</v>
      </c>
      <c r="AB269" s="58">
        <v>23.661670000000001</v>
      </c>
    </row>
    <row r="270" spans="1:31" x14ac:dyDescent="0.25">
      <c r="A270" s="58" t="str">
        <f t="shared" si="5"/>
        <v>Liver25</v>
      </c>
      <c r="B270" s="58" t="s">
        <v>252</v>
      </c>
      <c r="C270" s="58" t="s">
        <v>19</v>
      </c>
      <c r="D270" s="58">
        <v>25</v>
      </c>
      <c r="G270" s="58">
        <v>1232</v>
      </c>
      <c r="I270" s="58">
        <v>17.665320000000001</v>
      </c>
      <c r="J270" s="58">
        <v>22.126370000000001</v>
      </c>
      <c r="K270" s="58">
        <v>16.427320000000002</v>
      </c>
      <c r="L270" s="58">
        <v>23.455469999999998</v>
      </c>
      <c r="R270" s="58" t="s">
        <v>252</v>
      </c>
      <c r="S270" s="58" t="s">
        <v>19</v>
      </c>
      <c r="T270" s="58">
        <v>25</v>
      </c>
      <c r="W270" s="58">
        <v>1232</v>
      </c>
      <c r="Y270" s="58">
        <v>17.665320000000001</v>
      </c>
      <c r="Z270" s="58">
        <v>22.126370000000001</v>
      </c>
      <c r="AA270" s="58">
        <v>16.427320000000002</v>
      </c>
      <c r="AB270" s="58">
        <v>23.455469999999998</v>
      </c>
    </row>
    <row r="271" spans="1:31" x14ac:dyDescent="0.25">
      <c r="A271" s="58" t="str">
        <f t="shared" si="5"/>
        <v>Liver26</v>
      </c>
      <c r="B271" s="58" t="s">
        <v>252</v>
      </c>
      <c r="C271" s="58" t="s">
        <v>19</v>
      </c>
      <c r="D271" s="58">
        <v>26</v>
      </c>
      <c r="G271" s="58">
        <v>1362</v>
      </c>
      <c r="I271" s="58">
        <v>17.776759999999999</v>
      </c>
      <c r="J271" s="58">
        <v>22.018190000000001</v>
      </c>
      <c r="K271" s="58">
        <v>16.597850000000001</v>
      </c>
      <c r="L271" s="58">
        <v>23.281459999999999</v>
      </c>
      <c r="R271" s="58" t="s">
        <v>252</v>
      </c>
      <c r="S271" s="58" t="s">
        <v>19</v>
      </c>
      <c r="T271" s="58">
        <v>26</v>
      </c>
      <c r="W271" s="58">
        <v>1362</v>
      </c>
      <c r="Y271" s="58">
        <v>17.776759999999999</v>
      </c>
      <c r="Z271" s="58">
        <v>22.018190000000001</v>
      </c>
      <c r="AA271" s="58">
        <v>16.597850000000001</v>
      </c>
      <c r="AB271" s="58">
        <v>23.281459999999999</v>
      </c>
    </row>
    <row r="272" spans="1:31" x14ac:dyDescent="0.25">
      <c r="A272" s="58" t="str">
        <f t="shared" si="5"/>
        <v>Liver27</v>
      </c>
      <c r="B272" s="58" t="s">
        <v>252</v>
      </c>
      <c r="C272" s="58" t="s">
        <v>19</v>
      </c>
      <c r="D272" s="58">
        <v>27</v>
      </c>
      <c r="E272" s="58" t="s">
        <v>194</v>
      </c>
      <c r="F272" s="58" t="s">
        <v>174</v>
      </c>
      <c r="G272" s="58">
        <v>1401</v>
      </c>
      <c r="H272" s="58">
        <v>22.26981</v>
      </c>
      <c r="I272" s="58">
        <v>17.806249999999999</v>
      </c>
      <c r="J272" s="58">
        <v>21.988689999999998</v>
      </c>
      <c r="K272" s="58">
        <v>16.643229999999999</v>
      </c>
      <c r="L272" s="58">
        <v>23.235140000000001</v>
      </c>
      <c r="M272" s="58">
        <v>19.913270000000001</v>
      </c>
      <c r="N272" s="58" t="s">
        <v>253</v>
      </c>
      <c r="O272" s="58" t="s">
        <v>243</v>
      </c>
      <c r="R272" s="58" t="s">
        <v>252</v>
      </c>
      <c r="S272" s="58" t="s">
        <v>19</v>
      </c>
      <c r="T272" s="58">
        <v>27</v>
      </c>
      <c r="U272" s="58" t="s">
        <v>194</v>
      </c>
      <c r="V272" s="58" t="s">
        <v>174</v>
      </c>
      <c r="W272" s="58">
        <v>1401</v>
      </c>
      <c r="X272" s="58">
        <v>22.26981</v>
      </c>
      <c r="Y272" s="58">
        <v>17.806249999999999</v>
      </c>
      <c r="Z272" s="58">
        <v>21.988689999999998</v>
      </c>
      <c r="AA272" s="58">
        <v>16.643229999999999</v>
      </c>
      <c r="AB272" s="58">
        <v>23.235140000000001</v>
      </c>
      <c r="AC272" s="58">
        <v>19.913270000000001</v>
      </c>
      <c r="AD272" s="58" t="s">
        <v>253</v>
      </c>
      <c r="AE272" s="58" t="s">
        <v>243</v>
      </c>
    </row>
    <row r="273" spans="1:31" x14ac:dyDescent="0.25">
      <c r="A273" s="58" t="str">
        <f t="shared" si="5"/>
        <v>Liver28</v>
      </c>
      <c r="B273" s="58" t="s">
        <v>252</v>
      </c>
      <c r="C273" s="58" t="s">
        <v>19</v>
      </c>
      <c r="D273" s="58">
        <v>28</v>
      </c>
      <c r="G273" s="58">
        <v>1492</v>
      </c>
      <c r="I273" s="58">
        <v>17.872109999999999</v>
      </c>
      <c r="J273" s="58">
        <v>21.925090000000001</v>
      </c>
      <c r="K273" s="58">
        <v>16.7437</v>
      </c>
      <c r="L273" s="58">
        <v>23.130490000000002</v>
      </c>
      <c r="R273" s="58" t="s">
        <v>252</v>
      </c>
      <c r="S273" s="58" t="s">
        <v>19</v>
      </c>
      <c r="T273" s="58">
        <v>28</v>
      </c>
      <c r="W273" s="58">
        <v>1492</v>
      </c>
      <c r="Y273" s="58">
        <v>17.872109999999999</v>
      </c>
      <c r="Z273" s="58">
        <v>21.925090000000001</v>
      </c>
      <c r="AA273" s="58">
        <v>16.7437</v>
      </c>
      <c r="AB273" s="58">
        <v>23.130490000000002</v>
      </c>
    </row>
    <row r="274" spans="1:31" x14ac:dyDescent="0.25">
      <c r="A274" s="58" t="str">
        <f t="shared" si="5"/>
        <v>Liver29</v>
      </c>
      <c r="B274" s="58" t="s">
        <v>252</v>
      </c>
      <c r="C274" s="58" t="s">
        <v>19</v>
      </c>
      <c r="D274" s="58">
        <v>29</v>
      </c>
      <c r="E274" s="58" t="s">
        <v>192</v>
      </c>
      <c r="F274" s="58" t="s">
        <v>185</v>
      </c>
      <c r="G274" s="58">
        <v>1610</v>
      </c>
      <c r="H274" s="58">
        <v>17.080749999999998</v>
      </c>
      <c r="I274" s="58">
        <v>17.949719999999999</v>
      </c>
      <c r="J274" s="58">
        <v>21.850709999999999</v>
      </c>
      <c r="K274" s="58">
        <v>16.86045</v>
      </c>
      <c r="L274" s="58">
        <v>23.01051</v>
      </c>
      <c r="M274" s="58">
        <v>19.913270000000001</v>
      </c>
      <c r="N274" s="58" t="s">
        <v>244</v>
      </c>
      <c r="O274" s="58" t="s">
        <v>243</v>
      </c>
      <c r="R274" s="58" t="s">
        <v>252</v>
      </c>
      <c r="S274" s="58" t="s">
        <v>19</v>
      </c>
      <c r="T274" s="58">
        <v>29</v>
      </c>
      <c r="U274" s="58" t="s">
        <v>192</v>
      </c>
      <c r="V274" s="58" t="s">
        <v>185</v>
      </c>
      <c r="W274" s="58">
        <v>1610</v>
      </c>
      <c r="X274" s="58">
        <v>17.080749999999998</v>
      </c>
      <c r="Y274" s="58">
        <v>17.949719999999999</v>
      </c>
      <c r="Z274" s="58">
        <v>21.850709999999999</v>
      </c>
      <c r="AA274" s="58">
        <v>16.86045</v>
      </c>
      <c r="AB274" s="58">
        <v>23.01051</v>
      </c>
      <c r="AC274" s="58">
        <v>19.913270000000001</v>
      </c>
      <c r="AD274" s="58" t="s">
        <v>244</v>
      </c>
      <c r="AE274" s="58" t="s">
        <v>243</v>
      </c>
    </row>
    <row r="275" spans="1:31" x14ac:dyDescent="0.25">
      <c r="A275" s="58" t="str">
        <f t="shared" si="5"/>
        <v>Liver30</v>
      </c>
      <c r="B275" s="58" t="s">
        <v>252</v>
      </c>
      <c r="C275" s="58" t="s">
        <v>19</v>
      </c>
      <c r="D275" s="58">
        <v>30</v>
      </c>
      <c r="G275" s="58">
        <v>1622</v>
      </c>
      <c r="I275" s="58">
        <v>17.956340000000001</v>
      </c>
      <c r="J275" s="58">
        <v>21.84375</v>
      </c>
      <c r="K275" s="58">
        <v>16.871860000000002</v>
      </c>
      <c r="L275" s="58">
        <v>22.99765</v>
      </c>
      <c r="R275" s="58" t="s">
        <v>252</v>
      </c>
      <c r="S275" s="58" t="s">
        <v>19</v>
      </c>
      <c r="T275" s="58">
        <v>30</v>
      </c>
      <c r="W275" s="58">
        <v>1622</v>
      </c>
      <c r="Y275" s="58">
        <v>17.956340000000001</v>
      </c>
      <c r="Z275" s="58">
        <v>21.84375</v>
      </c>
      <c r="AA275" s="58">
        <v>16.871860000000002</v>
      </c>
      <c r="AB275" s="58">
        <v>22.99765</v>
      </c>
    </row>
    <row r="276" spans="1:31" x14ac:dyDescent="0.25">
      <c r="A276" s="58" t="str">
        <f t="shared" si="5"/>
        <v>Liver31</v>
      </c>
      <c r="B276" s="58" t="s">
        <v>252</v>
      </c>
      <c r="C276" s="58" t="s">
        <v>19</v>
      </c>
      <c r="D276" s="58">
        <v>31</v>
      </c>
      <c r="G276" s="58">
        <v>1752</v>
      </c>
      <c r="I276" s="58">
        <v>18.031210000000002</v>
      </c>
      <c r="J276" s="58">
        <v>21.771319999999999</v>
      </c>
      <c r="K276" s="58">
        <v>16.985910000000001</v>
      </c>
      <c r="L276" s="58">
        <v>22.88083</v>
      </c>
      <c r="R276" s="58" t="s">
        <v>252</v>
      </c>
      <c r="S276" s="58" t="s">
        <v>19</v>
      </c>
      <c r="T276" s="58">
        <v>31</v>
      </c>
      <c r="W276" s="58">
        <v>1752</v>
      </c>
      <c r="Y276" s="58">
        <v>18.031210000000002</v>
      </c>
      <c r="Z276" s="58">
        <v>21.771319999999999</v>
      </c>
      <c r="AA276" s="58">
        <v>16.985910000000001</v>
      </c>
      <c r="AB276" s="58">
        <v>22.88083</v>
      </c>
    </row>
    <row r="277" spans="1:31" x14ac:dyDescent="0.25">
      <c r="A277" s="58" t="str">
        <f t="shared" si="5"/>
        <v>NSCLC1</v>
      </c>
      <c r="B277" s="58" t="s">
        <v>252</v>
      </c>
      <c r="C277" s="58" t="s">
        <v>104</v>
      </c>
      <c r="D277" s="58">
        <v>1</v>
      </c>
      <c r="G277" s="58">
        <v>2327</v>
      </c>
      <c r="I277" s="58">
        <v>14.492850000000001</v>
      </c>
      <c r="J277" s="58">
        <v>17.471509999999999</v>
      </c>
      <c r="K277" s="58">
        <v>13.66314</v>
      </c>
      <c r="L277" s="58">
        <v>18.35708</v>
      </c>
      <c r="R277" s="58" t="s">
        <v>252</v>
      </c>
      <c r="S277" s="58" t="s">
        <v>104</v>
      </c>
      <c r="T277" s="58">
        <v>1</v>
      </c>
      <c r="W277" s="58">
        <v>2327</v>
      </c>
      <c r="Y277" s="58">
        <v>14.492850000000001</v>
      </c>
      <c r="Z277" s="58">
        <v>17.471509999999999</v>
      </c>
      <c r="AA277" s="58">
        <v>13.66314</v>
      </c>
      <c r="AB277" s="58">
        <v>18.35708</v>
      </c>
    </row>
    <row r="278" spans="1:31" x14ac:dyDescent="0.25">
      <c r="A278" s="58" t="str">
        <f t="shared" si="5"/>
        <v>NSCLC2</v>
      </c>
      <c r="B278" s="58" t="s">
        <v>252</v>
      </c>
      <c r="C278" s="58" t="s">
        <v>104</v>
      </c>
      <c r="D278" s="58">
        <v>2</v>
      </c>
      <c r="E278" s="58" t="s">
        <v>195</v>
      </c>
      <c r="F278" s="58" t="s">
        <v>181</v>
      </c>
      <c r="G278" s="58">
        <v>2411</v>
      </c>
      <c r="H278" s="58">
        <v>13.72874</v>
      </c>
      <c r="I278" s="58">
        <v>14.519579999999999</v>
      </c>
      <c r="J278" s="58">
        <v>17.44558</v>
      </c>
      <c r="K278" s="58">
        <v>13.70295</v>
      </c>
      <c r="L278" s="58">
        <v>18.315529999999999</v>
      </c>
      <c r="M278" s="58">
        <v>15.98976</v>
      </c>
      <c r="N278" s="58" t="s">
        <v>244</v>
      </c>
      <c r="O278" s="58" t="s">
        <v>243</v>
      </c>
      <c r="R278" s="58" t="s">
        <v>252</v>
      </c>
      <c r="S278" s="58" t="s">
        <v>104</v>
      </c>
      <c r="T278" s="58">
        <v>2</v>
      </c>
      <c r="U278" s="58" t="s">
        <v>195</v>
      </c>
      <c r="V278" s="58" t="s">
        <v>181</v>
      </c>
      <c r="W278" s="58">
        <v>2411</v>
      </c>
      <c r="X278" s="58">
        <v>13.72874</v>
      </c>
      <c r="Y278" s="58">
        <v>14.519579999999999</v>
      </c>
      <c r="Z278" s="58">
        <v>17.44558</v>
      </c>
      <c r="AA278" s="58">
        <v>13.70295</v>
      </c>
      <c r="AB278" s="58">
        <v>18.315529999999999</v>
      </c>
      <c r="AC278" s="58">
        <v>15.98976</v>
      </c>
      <c r="AD278" s="58" t="s">
        <v>244</v>
      </c>
      <c r="AE278" s="58" t="s">
        <v>243</v>
      </c>
    </row>
    <row r="279" spans="1:31" x14ac:dyDescent="0.25">
      <c r="A279" s="58" t="str">
        <f t="shared" si="5"/>
        <v>NSCLC3</v>
      </c>
      <c r="B279" s="58" t="s">
        <v>252</v>
      </c>
      <c r="C279" s="58" t="s">
        <v>104</v>
      </c>
      <c r="D279" s="58">
        <v>3</v>
      </c>
      <c r="E279" s="58" t="s">
        <v>189</v>
      </c>
      <c r="F279" s="58" t="s">
        <v>214</v>
      </c>
      <c r="G279" s="58">
        <v>3081</v>
      </c>
      <c r="H279" s="58">
        <v>16.325869999999998</v>
      </c>
      <c r="I279" s="58">
        <v>14.68966</v>
      </c>
      <c r="J279" s="58">
        <v>17.278279999999999</v>
      </c>
      <c r="K279" s="58">
        <v>13.964869999999999</v>
      </c>
      <c r="L279" s="58">
        <v>18.044750000000001</v>
      </c>
      <c r="M279" s="58">
        <v>15.98976</v>
      </c>
      <c r="N279" s="58" t="s">
        <v>243</v>
      </c>
      <c r="O279" s="58" t="s">
        <v>243</v>
      </c>
      <c r="R279" s="58" t="s">
        <v>252</v>
      </c>
      <c r="S279" s="58" t="s">
        <v>104</v>
      </c>
      <c r="T279" s="58">
        <v>3</v>
      </c>
      <c r="U279" s="58" t="s">
        <v>189</v>
      </c>
      <c r="V279" s="58" t="s">
        <v>214</v>
      </c>
      <c r="W279" s="58">
        <v>3081</v>
      </c>
      <c r="X279" s="58">
        <v>16.325869999999998</v>
      </c>
      <c r="Y279" s="58">
        <v>14.68966</v>
      </c>
      <c r="Z279" s="58">
        <v>17.278279999999999</v>
      </c>
      <c r="AA279" s="58">
        <v>13.964869999999999</v>
      </c>
      <c r="AB279" s="58">
        <v>18.044750000000001</v>
      </c>
      <c r="AC279" s="58">
        <v>15.98976</v>
      </c>
      <c r="AD279" s="58" t="s">
        <v>243</v>
      </c>
      <c r="AE279" s="58" t="s">
        <v>243</v>
      </c>
    </row>
    <row r="280" spans="1:31" x14ac:dyDescent="0.25">
      <c r="A280" s="58" t="str">
        <f t="shared" si="5"/>
        <v>NSCLC4</v>
      </c>
      <c r="B280" s="58" t="s">
        <v>252</v>
      </c>
      <c r="C280" s="58" t="s">
        <v>104</v>
      </c>
      <c r="D280" s="58">
        <v>4</v>
      </c>
      <c r="G280" s="58">
        <v>3167</v>
      </c>
      <c r="I280" s="58">
        <v>14.70763</v>
      </c>
      <c r="J280" s="58">
        <v>17.260750000000002</v>
      </c>
      <c r="K280" s="58">
        <v>13.992509999999999</v>
      </c>
      <c r="L280" s="58">
        <v>18.016940000000002</v>
      </c>
      <c r="R280" s="58" t="s">
        <v>252</v>
      </c>
      <c r="S280" s="58" t="s">
        <v>104</v>
      </c>
      <c r="T280" s="58">
        <v>4</v>
      </c>
      <c r="W280" s="58">
        <v>3167</v>
      </c>
      <c r="Y280" s="58">
        <v>14.70763</v>
      </c>
      <c r="Z280" s="58">
        <v>17.260750000000002</v>
      </c>
      <c r="AA280" s="58">
        <v>13.992509999999999</v>
      </c>
      <c r="AB280" s="58">
        <v>18.016940000000002</v>
      </c>
    </row>
    <row r="281" spans="1:31" x14ac:dyDescent="0.25">
      <c r="A281" s="58" t="str">
        <f t="shared" si="5"/>
        <v>NSCLC5</v>
      </c>
      <c r="B281" s="58" t="s">
        <v>252</v>
      </c>
      <c r="C281" s="58" t="s">
        <v>104</v>
      </c>
      <c r="D281" s="58">
        <v>5</v>
      </c>
      <c r="E281" s="58" t="s">
        <v>198</v>
      </c>
      <c r="F281" s="58" t="s">
        <v>183</v>
      </c>
      <c r="G281" s="58">
        <v>3202</v>
      </c>
      <c r="H281" s="58">
        <v>18.363520000000001</v>
      </c>
      <c r="I281" s="58">
        <v>14.714729999999999</v>
      </c>
      <c r="J281" s="58">
        <v>17.25384</v>
      </c>
      <c r="K281" s="58">
        <v>14.0031</v>
      </c>
      <c r="L281" s="58">
        <v>18.005759999999999</v>
      </c>
      <c r="M281" s="58">
        <v>15.98976</v>
      </c>
      <c r="N281" s="58" t="s">
        <v>253</v>
      </c>
      <c r="O281" s="58" t="s">
        <v>253</v>
      </c>
      <c r="R281" s="58" t="s">
        <v>252</v>
      </c>
      <c r="S281" s="58" t="s">
        <v>104</v>
      </c>
      <c r="T281" s="58">
        <v>5</v>
      </c>
      <c r="U281" s="58" t="s">
        <v>198</v>
      </c>
      <c r="V281" s="58" t="s">
        <v>183</v>
      </c>
      <c r="W281" s="58">
        <v>3202</v>
      </c>
      <c r="X281" s="58">
        <v>18.363520000000001</v>
      </c>
      <c r="Y281" s="58">
        <v>14.714729999999999</v>
      </c>
      <c r="Z281" s="58">
        <v>17.25384</v>
      </c>
      <c r="AA281" s="58">
        <v>14.0031</v>
      </c>
      <c r="AB281" s="58">
        <v>18.005759999999999</v>
      </c>
      <c r="AC281" s="58">
        <v>15.98976</v>
      </c>
      <c r="AD281" s="58" t="s">
        <v>253</v>
      </c>
      <c r="AE281" s="58" t="s">
        <v>253</v>
      </c>
    </row>
    <row r="282" spans="1:31" x14ac:dyDescent="0.25">
      <c r="A282" s="58" t="str">
        <f t="shared" si="5"/>
        <v>NSCLC6</v>
      </c>
      <c r="B282" s="58" t="s">
        <v>252</v>
      </c>
      <c r="C282" s="58" t="s">
        <v>104</v>
      </c>
      <c r="D282" s="58">
        <v>6</v>
      </c>
      <c r="E282" s="58" t="s">
        <v>196</v>
      </c>
      <c r="F282" s="58" t="s">
        <v>215</v>
      </c>
      <c r="G282" s="58">
        <v>3407</v>
      </c>
      <c r="H282" s="58">
        <v>13.97124</v>
      </c>
      <c r="I282" s="58">
        <v>14.753729999999999</v>
      </c>
      <c r="J282" s="58">
        <v>17.21538</v>
      </c>
      <c r="K282" s="58">
        <v>14.06359</v>
      </c>
      <c r="L282" s="58">
        <v>17.94369</v>
      </c>
      <c r="M282" s="58">
        <v>15.98976</v>
      </c>
      <c r="N282" s="58" t="s">
        <v>244</v>
      </c>
      <c r="O282" s="58" t="s">
        <v>244</v>
      </c>
      <c r="R282" s="58" t="s">
        <v>252</v>
      </c>
      <c r="S282" s="58" t="s">
        <v>104</v>
      </c>
      <c r="T282" s="58">
        <v>6</v>
      </c>
      <c r="U282" s="58" t="s">
        <v>196</v>
      </c>
      <c r="V282" s="58" t="s">
        <v>215</v>
      </c>
      <c r="W282" s="58">
        <v>3407</v>
      </c>
      <c r="X282" s="58">
        <v>13.97124</v>
      </c>
      <c r="Y282" s="58">
        <v>14.753729999999999</v>
      </c>
      <c r="Z282" s="58">
        <v>17.21538</v>
      </c>
      <c r="AA282" s="58">
        <v>14.06359</v>
      </c>
      <c r="AB282" s="58">
        <v>17.94369</v>
      </c>
      <c r="AC282" s="58">
        <v>15.98976</v>
      </c>
      <c r="AD282" s="58" t="s">
        <v>244</v>
      </c>
      <c r="AE282" s="58" t="s">
        <v>244</v>
      </c>
    </row>
    <row r="283" spans="1:31" x14ac:dyDescent="0.25">
      <c r="A283" s="58" t="str">
        <f t="shared" si="5"/>
        <v>NSCLC7</v>
      </c>
      <c r="B283" s="58" t="s">
        <v>252</v>
      </c>
      <c r="C283" s="58" t="s">
        <v>104</v>
      </c>
      <c r="D283" s="58">
        <v>7</v>
      </c>
      <c r="E283" s="58" t="s">
        <v>199</v>
      </c>
      <c r="F283" s="58" t="s">
        <v>179</v>
      </c>
      <c r="G283" s="58">
        <v>3540</v>
      </c>
      <c r="H283" s="58">
        <v>11.58192</v>
      </c>
      <c r="I283" s="58">
        <v>14.777419999999999</v>
      </c>
      <c r="J283" s="58">
        <v>17.192209999999999</v>
      </c>
      <c r="K283" s="58">
        <v>14.09986</v>
      </c>
      <c r="L283" s="58">
        <v>17.906169999999999</v>
      </c>
      <c r="M283" s="58">
        <v>15.98976</v>
      </c>
      <c r="N283" s="58" t="s">
        <v>244</v>
      </c>
      <c r="O283" s="58" t="s">
        <v>244</v>
      </c>
      <c r="R283" s="58" t="s">
        <v>252</v>
      </c>
      <c r="S283" s="58" t="s">
        <v>104</v>
      </c>
      <c r="T283" s="58">
        <v>7</v>
      </c>
      <c r="U283" s="58" t="s">
        <v>199</v>
      </c>
      <c r="V283" s="58" t="s">
        <v>179</v>
      </c>
      <c r="W283" s="58">
        <v>3540</v>
      </c>
      <c r="X283" s="58">
        <v>11.58192</v>
      </c>
      <c r="Y283" s="58">
        <v>14.777419999999999</v>
      </c>
      <c r="Z283" s="58">
        <v>17.192209999999999</v>
      </c>
      <c r="AA283" s="58">
        <v>14.09986</v>
      </c>
      <c r="AB283" s="58">
        <v>17.906169999999999</v>
      </c>
      <c r="AC283" s="58">
        <v>15.98976</v>
      </c>
      <c r="AD283" s="58" t="s">
        <v>244</v>
      </c>
      <c r="AE283" s="58" t="s">
        <v>244</v>
      </c>
    </row>
    <row r="284" spans="1:31" x14ac:dyDescent="0.25">
      <c r="A284" s="58" t="str">
        <f t="shared" si="5"/>
        <v>NSCLC8</v>
      </c>
      <c r="B284" s="58" t="s">
        <v>252</v>
      </c>
      <c r="C284" s="58" t="s">
        <v>104</v>
      </c>
      <c r="D284" s="58">
        <v>8</v>
      </c>
      <c r="E284" s="58" t="s">
        <v>203</v>
      </c>
      <c r="F284" s="58" t="s">
        <v>216</v>
      </c>
      <c r="G284" s="58">
        <v>3764</v>
      </c>
      <c r="H284" s="58">
        <v>14.08076</v>
      </c>
      <c r="I284" s="58">
        <v>14.81404</v>
      </c>
      <c r="J284" s="58">
        <v>17.15597</v>
      </c>
      <c r="K284" s="58">
        <v>14.15654</v>
      </c>
      <c r="L284" s="58">
        <v>17.848009999999999</v>
      </c>
      <c r="M284" s="58">
        <v>15.98976</v>
      </c>
      <c r="N284" s="58" t="s">
        <v>244</v>
      </c>
      <c r="O284" s="58" t="s">
        <v>244</v>
      </c>
      <c r="R284" s="58" t="s">
        <v>252</v>
      </c>
      <c r="S284" s="58" t="s">
        <v>104</v>
      </c>
      <c r="T284" s="58">
        <v>8</v>
      </c>
      <c r="U284" s="58" t="s">
        <v>203</v>
      </c>
      <c r="V284" s="58" t="s">
        <v>216</v>
      </c>
      <c r="W284" s="58">
        <v>3764</v>
      </c>
      <c r="X284" s="58">
        <v>14.08076</v>
      </c>
      <c r="Y284" s="58">
        <v>14.81404</v>
      </c>
      <c r="Z284" s="58">
        <v>17.15597</v>
      </c>
      <c r="AA284" s="58">
        <v>14.15654</v>
      </c>
      <c r="AB284" s="58">
        <v>17.848009999999999</v>
      </c>
      <c r="AC284" s="58">
        <v>15.98976</v>
      </c>
      <c r="AD284" s="58" t="s">
        <v>244</v>
      </c>
      <c r="AE284" s="58" t="s">
        <v>244</v>
      </c>
    </row>
    <row r="285" spans="1:31" x14ac:dyDescent="0.25">
      <c r="A285" s="58" t="str">
        <f t="shared" si="5"/>
        <v>NSCLC9</v>
      </c>
      <c r="B285" s="58" t="s">
        <v>252</v>
      </c>
      <c r="C285" s="58" t="s">
        <v>104</v>
      </c>
      <c r="D285" s="58">
        <v>9</v>
      </c>
      <c r="G285" s="58">
        <v>4007</v>
      </c>
      <c r="I285" s="58">
        <v>14.85059</v>
      </c>
      <c r="J285" s="58">
        <v>17.12</v>
      </c>
      <c r="K285" s="58">
        <v>14.21238</v>
      </c>
      <c r="L285" s="58">
        <v>17.79036</v>
      </c>
      <c r="R285" s="58" t="s">
        <v>252</v>
      </c>
      <c r="S285" s="58" t="s">
        <v>104</v>
      </c>
      <c r="T285" s="58">
        <v>9</v>
      </c>
      <c r="W285" s="58">
        <v>4007</v>
      </c>
      <c r="Y285" s="58">
        <v>14.85059</v>
      </c>
      <c r="Z285" s="58">
        <v>17.12</v>
      </c>
      <c r="AA285" s="58">
        <v>14.21238</v>
      </c>
      <c r="AB285" s="58">
        <v>17.79036</v>
      </c>
    </row>
    <row r="286" spans="1:31" x14ac:dyDescent="0.25">
      <c r="A286" s="58" t="str">
        <f t="shared" si="5"/>
        <v>NSCLC10</v>
      </c>
      <c r="B286" s="58" t="s">
        <v>252</v>
      </c>
      <c r="C286" s="58" t="s">
        <v>104</v>
      </c>
      <c r="D286" s="58">
        <v>10</v>
      </c>
      <c r="E286" s="58" t="s">
        <v>205</v>
      </c>
      <c r="F286" s="58" t="s">
        <v>303</v>
      </c>
      <c r="G286" s="58">
        <v>4144</v>
      </c>
      <c r="H286" s="58">
        <v>18.194980000000001</v>
      </c>
      <c r="I286" s="58">
        <v>14.86955</v>
      </c>
      <c r="J286" s="58">
        <v>17.10145</v>
      </c>
      <c r="K286" s="58">
        <v>14.24197</v>
      </c>
      <c r="L286" s="58">
        <v>17.760010000000001</v>
      </c>
      <c r="M286" s="58">
        <v>15.98976</v>
      </c>
      <c r="N286" s="58" t="s">
        <v>253</v>
      </c>
      <c r="O286" s="58" t="s">
        <v>253</v>
      </c>
      <c r="R286" s="58" t="s">
        <v>252</v>
      </c>
      <c r="S286" s="58" t="s">
        <v>104</v>
      </c>
      <c r="T286" s="58">
        <v>10</v>
      </c>
      <c r="U286" s="58" t="s">
        <v>205</v>
      </c>
      <c r="V286" s="58" t="s">
        <v>217</v>
      </c>
      <c r="W286" s="58">
        <v>4144</v>
      </c>
      <c r="X286" s="58">
        <v>18.194980000000001</v>
      </c>
      <c r="Y286" s="58">
        <v>14.86955</v>
      </c>
      <c r="Z286" s="58">
        <v>17.10145</v>
      </c>
      <c r="AA286" s="58">
        <v>14.24197</v>
      </c>
      <c r="AB286" s="58">
        <v>17.760010000000001</v>
      </c>
      <c r="AC286" s="58">
        <v>15.98976</v>
      </c>
      <c r="AD286" s="58" t="s">
        <v>253</v>
      </c>
      <c r="AE286" s="58" t="s">
        <v>253</v>
      </c>
    </row>
    <row r="287" spans="1:31" x14ac:dyDescent="0.25">
      <c r="A287" s="58" t="str">
        <f t="shared" si="5"/>
        <v>NSCLC11</v>
      </c>
      <c r="B287" s="58" t="s">
        <v>252</v>
      </c>
      <c r="C287" s="58" t="s">
        <v>104</v>
      </c>
      <c r="D287" s="58">
        <v>11</v>
      </c>
      <c r="E287" s="58" t="s">
        <v>191</v>
      </c>
      <c r="F287" s="58" t="s">
        <v>245</v>
      </c>
      <c r="G287" s="58">
        <v>4483</v>
      </c>
      <c r="H287" s="58">
        <v>16.060669999999998</v>
      </c>
      <c r="I287" s="58">
        <v>14.91282</v>
      </c>
      <c r="J287" s="58">
        <v>17.058720000000001</v>
      </c>
      <c r="K287" s="58">
        <v>14.308770000000001</v>
      </c>
      <c r="L287" s="58">
        <v>17.691469999999999</v>
      </c>
      <c r="M287" s="58">
        <v>15.98976</v>
      </c>
      <c r="N287" s="58" t="s">
        <v>243</v>
      </c>
      <c r="O287" s="58" t="s">
        <v>243</v>
      </c>
      <c r="R287" s="58" t="s">
        <v>252</v>
      </c>
      <c r="S287" s="58" t="s">
        <v>104</v>
      </c>
      <c r="T287" s="58">
        <v>11</v>
      </c>
      <c r="U287" s="58" t="s">
        <v>191</v>
      </c>
      <c r="V287" s="58" t="s">
        <v>245</v>
      </c>
      <c r="W287" s="58">
        <v>4483</v>
      </c>
      <c r="X287" s="58">
        <v>16.060669999999998</v>
      </c>
      <c r="Y287" s="58">
        <v>14.91282</v>
      </c>
      <c r="Z287" s="58">
        <v>17.058720000000001</v>
      </c>
      <c r="AA287" s="58">
        <v>14.308770000000001</v>
      </c>
      <c r="AB287" s="58">
        <v>17.691469999999999</v>
      </c>
      <c r="AC287" s="58">
        <v>15.98976</v>
      </c>
      <c r="AD287" s="58" t="s">
        <v>243</v>
      </c>
      <c r="AE287" s="58" t="s">
        <v>243</v>
      </c>
    </row>
    <row r="288" spans="1:31" x14ac:dyDescent="0.25">
      <c r="A288" s="58" t="str">
        <f t="shared" si="5"/>
        <v>NSCLC12</v>
      </c>
      <c r="B288" s="58" t="s">
        <v>252</v>
      </c>
      <c r="C288" s="58" t="s">
        <v>104</v>
      </c>
      <c r="D288" s="58">
        <v>12</v>
      </c>
      <c r="E288" s="58" t="s">
        <v>206</v>
      </c>
      <c r="F288" s="58" t="s">
        <v>304</v>
      </c>
      <c r="G288" s="58">
        <v>4513</v>
      </c>
      <c r="H288" s="58">
        <v>17.08398</v>
      </c>
      <c r="I288" s="58">
        <v>14.916499999999999</v>
      </c>
      <c r="J288" s="58">
        <v>17.05519</v>
      </c>
      <c r="K288" s="58">
        <v>14.31466</v>
      </c>
      <c r="L288" s="58">
        <v>17.685829999999999</v>
      </c>
      <c r="M288" s="58">
        <v>15.98976</v>
      </c>
      <c r="N288" s="58" t="s">
        <v>253</v>
      </c>
      <c r="O288" s="58" t="s">
        <v>243</v>
      </c>
      <c r="R288" s="58" t="s">
        <v>252</v>
      </c>
      <c r="S288" s="58" t="s">
        <v>104</v>
      </c>
      <c r="T288" s="58">
        <v>12</v>
      </c>
      <c r="U288" s="58" t="s">
        <v>206</v>
      </c>
      <c r="V288" s="58" t="s">
        <v>218</v>
      </c>
      <c r="W288" s="58">
        <v>4513</v>
      </c>
      <c r="X288" s="58">
        <v>17.08398</v>
      </c>
      <c r="Y288" s="58">
        <v>14.916499999999999</v>
      </c>
      <c r="Z288" s="58">
        <v>17.05519</v>
      </c>
      <c r="AA288" s="58">
        <v>14.31466</v>
      </c>
      <c r="AB288" s="58">
        <v>17.685829999999999</v>
      </c>
      <c r="AC288" s="58">
        <v>15.98976</v>
      </c>
      <c r="AD288" s="58" t="s">
        <v>253</v>
      </c>
      <c r="AE288" s="58" t="s">
        <v>243</v>
      </c>
    </row>
    <row r="289" spans="1:31" x14ac:dyDescent="0.25">
      <c r="A289" s="58" t="str">
        <f t="shared" si="5"/>
        <v>NSCLC13</v>
      </c>
      <c r="B289" s="58" t="s">
        <v>252</v>
      </c>
      <c r="C289" s="58" t="s">
        <v>104</v>
      </c>
      <c r="D289" s="58">
        <v>13</v>
      </c>
      <c r="E289" s="58" t="s">
        <v>200</v>
      </c>
      <c r="F289" s="58" t="s">
        <v>220</v>
      </c>
      <c r="G289" s="58">
        <v>4612</v>
      </c>
      <c r="H289" s="58">
        <v>17.758019999999998</v>
      </c>
      <c r="I289" s="58">
        <v>14.928039999999999</v>
      </c>
      <c r="J289" s="58">
        <v>17.043589999999998</v>
      </c>
      <c r="K289" s="58">
        <v>14.332610000000001</v>
      </c>
      <c r="L289" s="58">
        <v>17.667439999999999</v>
      </c>
      <c r="M289" s="58">
        <v>15.98976</v>
      </c>
      <c r="N289" s="58" t="s">
        <v>253</v>
      </c>
      <c r="O289" s="58" t="s">
        <v>253</v>
      </c>
      <c r="R289" s="58" t="s">
        <v>252</v>
      </c>
      <c r="S289" s="58" t="s">
        <v>104</v>
      </c>
      <c r="T289" s="58">
        <v>13</v>
      </c>
      <c r="U289" s="58" t="s">
        <v>200</v>
      </c>
      <c r="V289" s="58" t="s">
        <v>220</v>
      </c>
      <c r="W289" s="58">
        <v>4612</v>
      </c>
      <c r="X289" s="58">
        <v>17.758019999999998</v>
      </c>
      <c r="Y289" s="58">
        <v>14.928039999999999</v>
      </c>
      <c r="Z289" s="58">
        <v>17.043589999999998</v>
      </c>
      <c r="AA289" s="58">
        <v>14.332610000000001</v>
      </c>
      <c r="AB289" s="58">
        <v>17.667439999999999</v>
      </c>
      <c r="AC289" s="58">
        <v>15.98976</v>
      </c>
      <c r="AD289" s="58" t="s">
        <v>253</v>
      </c>
      <c r="AE289" s="58" t="s">
        <v>253</v>
      </c>
    </row>
    <row r="290" spans="1:31" x14ac:dyDescent="0.25">
      <c r="A290" s="58" t="str">
        <f t="shared" si="5"/>
        <v>NSCLC14</v>
      </c>
      <c r="B290" s="58" t="s">
        <v>252</v>
      </c>
      <c r="C290" s="58" t="s">
        <v>104</v>
      </c>
      <c r="D290" s="58">
        <v>14</v>
      </c>
      <c r="E290" s="58" t="s">
        <v>201</v>
      </c>
      <c r="F290" s="58" t="s">
        <v>184</v>
      </c>
      <c r="G290" s="58">
        <v>4676</v>
      </c>
      <c r="H290" s="58">
        <v>14.798970000000001</v>
      </c>
      <c r="I290" s="58">
        <v>14.935370000000001</v>
      </c>
      <c r="J290" s="58">
        <v>17.036539999999999</v>
      </c>
      <c r="K290" s="58">
        <v>14.343669999999999</v>
      </c>
      <c r="L290" s="58">
        <v>17.65598</v>
      </c>
      <c r="M290" s="58">
        <v>15.98976</v>
      </c>
      <c r="N290" s="58" t="s">
        <v>244</v>
      </c>
      <c r="O290" s="58" t="s">
        <v>243</v>
      </c>
      <c r="R290" s="58" t="s">
        <v>252</v>
      </c>
      <c r="S290" s="58" t="s">
        <v>104</v>
      </c>
      <c r="T290" s="58">
        <v>14</v>
      </c>
      <c r="U290" s="58" t="s">
        <v>201</v>
      </c>
      <c r="V290" s="58" t="s">
        <v>184</v>
      </c>
      <c r="W290" s="58">
        <v>4676</v>
      </c>
      <c r="X290" s="58">
        <v>14.798970000000001</v>
      </c>
      <c r="Y290" s="58">
        <v>14.935370000000001</v>
      </c>
      <c r="Z290" s="58">
        <v>17.036539999999999</v>
      </c>
      <c r="AA290" s="58">
        <v>14.343669999999999</v>
      </c>
      <c r="AB290" s="58">
        <v>17.65598</v>
      </c>
      <c r="AC290" s="58">
        <v>15.98976</v>
      </c>
      <c r="AD290" s="58" t="s">
        <v>244</v>
      </c>
      <c r="AE290" s="58" t="s">
        <v>243</v>
      </c>
    </row>
    <row r="291" spans="1:31" x14ac:dyDescent="0.25">
      <c r="A291" s="58" t="str">
        <f t="shared" si="5"/>
        <v>NSCLC15</v>
      </c>
      <c r="B291" s="58" t="s">
        <v>252</v>
      </c>
      <c r="C291" s="58" t="s">
        <v>104</v>
      </c>
      <c r="D291" s="58">
        <v>15</v>
      </c>
      <c r="G291" s="58">
        <v>4847</v>
      </c>
      <c r="I291" s="58">
        <v>14.95429</v>
      </c>
      <c r="J291" s="58">
        <v>17.017890000000001</v>
      </c>
      <c r="K291" s="58">
        <v>14.37276</v>
      </c>
      <c r="L291" s="58">
        <v>17.62612</v>
      </c>
      <c r="R291" s="58" t="s">
        <v>252</v>
      </c>
      <c r="S291" s="58" t="s">
        <v>104</v>
      </c>
      <c r="T291" s="58">
        <v>15</v>
      </c>
      <c r="W291" s="58">
        <v>4847</v>
      </c>
      <c r="Y291" s="58">
        <v>14.95429</v>
      </c>
      <c r="Z291" s="58">
        <v>17.017890000000001</v>
      </c>
      <c r="AA291" s="58">
        <v>14.37276</v>
      </c>
      <c r="AB291" s="58">
        <v>17.62612</v>
      </c>
    </row>
    <row r="292" spans="1:31" x14ac:dyDescent="0.25">
      <c r="A292" s="58" t="str">
        <f t="shared" si="5"/>
        <v>NSCLC16</v>
      </c>
      <c r="B292" s="58" t="s">
        <v>252</v>
      </c>
      <c r="C292" s="58" t="s">
        <v>104</v>
      </c>
      <c r="D292" s="58">
        <v>16</v>
      </c>
      <c r="E292" s="58" t="s">
        <v>197</v>
      </c>
      <c r="F292" s="58" t="s">
        <v>221</v>
      </c>
      <c r="G292" s="58">
        <v>5110</v>
      </c>
      <c r="H292" s="58">
        <v>14.48141</v>
      </c>
      <c r="I292" s="58">
        <v>14.98129</v>
      </c>
      <c r="J292" s="58">
        <v>16.991219999999998</v>
      </c>
      <c r="K292" s="58">
        <v>14.41465</v>
      </c>
      <c r="L292" s="58">
        <v>17.58325</v>
      </c>
      <c r="M292" s="58">
        <v>15.98976</v>
      </c>
      <c r="N292" s="58" t="s">
        <v>244</v>
      </c>
      <c r="O292" s="58" t="s">
        <v>243</v>
      </c>
      <c r="R292" s="58" t="s">
        <v>252</v>
      </c>
      <c r="S292" s="58" t="s">
        <v>104</v>
      </c>
      <c r="T292" s="58">
        <v>16</v>
      </c>
      <c r="U292" s="58" t="s">
        <v>197</v>
      </c>
      <c r="V292" s="58" t="s">
        <v>221</v>
      </c>
      <c r="W292" s="58">
        <v>5110</v>
      </c>
      <c r="X292" s="58">
        <v>14.48141</v>
      </c>
      <c r="Y292" s="58">
        <v>14.98129</v>
      </c>
      <c r="Z292" s="58">
        <v>16.991219999999998</v>
      </c>
      <c r="AA292" s="58">
        <v>14.41465</v>
      </c>
      <c r="AB292" s="58">
        <v>17.58325</v>
      </c>
      <c r="AC292" s="58">
        <v>15.98976</v>
      </c>
      <c r="AD292" s="58" t="s">
        <v>244</v>
      </c>
      <c r="AE292" s="58" t="s">
        <v>243</v>
      </c>
    </row>
    <row r="293" spans="1:31" x14ac:dyDescent="0.25">
      <c r="A293" s="58" t="str">
        <f t="shared" si="5"/>
        <v>NSCLC17</v>
      </c>
      <c r="B293" s="58" t="s">
        <v>252</v>
      </c>
      <c r="C293" s="58" t="s">
        <v>104</v>
      </c>
      <c r="D293" s="58">
        <v>17</v>
      </c>
      <c r="E293" s="58" t="s">
        <v>188</v>
      </c>
      <c r="F293" s="58" t="s">
        <v>300</v>
      </c>
      <c r="G293" s="58">
        <v>5172</v>
      </c>
      <c r="H293" s="58">
        <v>16.10596</v>
      </c>
      <c r="I293" s="58">
        <v>14.98746</v>
      </c>
      <c r="J293" s="58">
        <v>16.98526</v>
      </c>
      <c r="K293" s="58">
        <v>14.42431</v>
      </c>
      <c r="L293" s="58">
        <v>17.573440000000002</v>
      </c>
      <c r="M293" s="58">
        <v>15.98976</v>
      </c>
      <c r="N293" s="58" t="s">
        <v>243</v>
      </c>
      <c r="O293" s="58" t="s">
        <v>243</v>
      </c>
      <c r="R293" s="58" t="s">
        <v>252</v>
      </c>
      <c r="S293" s="58" t="s">
        <v>104</v>
      </c>
      <c r="T293" s="58">
        <v>17</v>
      </c>
      <c r="U293" s="58" t="s">
        <v>188</v>
      </c>
      <c r="V293" s="58" t="s">
        <v>186</v>
      </c>
      <c r="W293" s="58">
        <v>5172</v>
      </c>
      <c r="X293" s="58">
        <v>16.10596</v>
      </c>
      <c r="Y293" s="58">
        <v>14.98746</v>
      </c>
      <c r="Z293" s="58">
        <v>16.98526</v>
      </c>
      <c r="AA293" s="58">
        <v>14.42431</v>
      </c>
      <c r="AB293" s="58">
        <v>17.573440000000002</v>
      </c>
      <c r="AC293" s="58">
        <v>15.98976</v>
      </c>
      <c r="AD293" s="58" t="s">
        <v>243</v>
      </c>
      <c r="AE293" s="58" t="s">
        <v>243</v>
      </c>
    </row>
    <row r="294" spans="1:31" x14ac:dyDescent="0.25">
      <c r="A294" s="58" t="str">
        <f t="shared" si="5"/>
        <v>NSCLC18</v>
      </c>
      <c r="B294" s="58" t="s">
        <v>252</v>
      </c>
      <c r="C294" s="58" t="s">
        <v>104</v>
      </c>
      <c r="D294" s="58">
        <v>18</v>
      </c>
      <c r="G294" s="58">
        <v>5687</v>
      </c>
      <c r="I294" s="58">
        <v>15.03415</v>
      </c>
      <c r="J294" s="58">
        <v>16.939250000000001</v>
      </c>
      <c r="K294" s="58">
        <v>14.496219999999999</v>
      </c>
      <c r="L294" s="58">
        <v>17.49972</v>
      </c>
      <c r="R294" s="58" t="s">
        <v>252</v>
      </c>
      <c r="S294" s="58" t="s">
        <v>104</v>
      </c>
      <c r="T294" s="58">
        <v>18</v>
      </c>
      <c r="W294" s="58">
        <v>5687</v>
      </c>
      <c r="Y294" s="58">
        <v>15.03415</v>
      </c>
      <c r="Z294" s="58">
        <v>16.939250000000001</v>
      </c>
      <c r="AA294" s="58">
        <v>14.496219999999999</v>
      </c>
      <c r="AB294" s="58">
        <v>17.49972</v>
      </c>
    </row>
    <row r="295" spans="1:31" x14ac:dyDescent="0.25">
      <c r="A295" s="58" t="str">
        <f t="shared" si="5"/>
        <v>NSCLC19</v>
      </c>
      <c r="B295" s="58" t="s">
        <v>252</v>
      </c>
      <c r="C295" s="58" t="s">
        <v>104</v>
      </c>
      <c r="D295" s="58">
        <v>19</v>
      </c>
      <c r="E295" s="58" t="s">
        <v>190</v>
      </c>
      <c r="F295" s="58" t="s">
        <v>213</v>
      </c>
      <c r="G295" s="58">
        <v>6335</v>
      </c>
      <c r="H295" s="58">
        <v>18.531970000000001</v>
      </c>
      <c r="I295" s="58">
        <v>15.08437</v>
      </c>
      <c r="J295" s="58">
        <v>16.88944</v>
      </c>
      <c r="K295" s="58">
        <v>14.57428</v>
      </c>
      <c r="L295" s="58">
        <v>17.420089999999998</v>
      </c>
      <c r="M295" s="58">
        <v>15.98976</v>
      </c>
      <c r="N295" s="58" t="s">
        <v>253</v>
      </c>
      <c r="O295" s="58" t="s">
        <v>253</v>
      </c>
      <c r="R295" s="58" t="s">
        <v>252</v>
      </c>
      <c r="S295" s="58" t="s">
        <v>104</v>
      </c>
      <c r="T295" s="58">
        <v>19</v>
      </c>
      <c r="U295" s="58" t="s">
        <v>190</v>
      </c>
      <c r="V295" s="58" t="s">
        <v>213</v>
      </c>
      <c r="W295" s="58">
        <v>6335</v>
      </c>
      <c r="X295" s="58">
        <v>18.531970000000001</v>
      </c>
      <c r="Y295" s="58">
        <v>15.08437</v>
      </c>
      <c r="Z295" s="58">
        <v>16.88944</v>
      </c>
      <c r="AA295" s="58">
        <v>14.57428</v>
      </c>
      <c r="AB295" s="58">
        <v>17.420089999999998</v>
      </c>
      <c r="AC295" s="58">
        <v>15.98976</v>
      </c>
      <c r="AD295" s="58" t="s">
        <v>253</v>
      </c>
      <c r="AE295" s="58" t="s">
        <v>253</v>
      </c>
    </row>
    <row r="296" spans="1:31" x14ac:dyDescent="0.25">
      <c r="A296" s="58" t="str">
        <f t="shared" si="5"/>
        <v>NSCLC20</v>
      </c>
      <c r="B296" s="58" t="s">
        <v>252</v>
      </c>
      <c r="C296" s="58" t="s">
        <v>104</v>
      </c>
      <c r="D296" s="58">
        <v>20</v>
      </c>
      <c r="E296" s="58" t="s">
        <v>204</v>
      </c>
      <c r="F296" s="58" t="s">
        <v>207</v>
      </c>
      <c r="G296" s="58">
        <v>6354</v>
      </c>
      <c r="H296" s="58">
        <v>18.09883</v>
      </c>
      <c r="I296" s="58">
        <v>15.08572</v>
      </c>
      <c r="J296" s="58">
        <v>16.888100000000001</v>
      </c>
      <c r="K296" s="58">
        <v>14.57643</v>
      </c>
      <c r="L296" s="58">
        <v>17.417899999999999</v>
      </c>
      <c r="M296" s="58">
        <v>15.98976</v>
      </c>
      <c r="N296" s="58" t="s">
        <v>253</v>
      </c>
      <c r="O296" s="58" t="s">
        <v>253</v>
      </c>
      <c r="R296" s="58" t="s">
        <v>252</v>
      </c>
      <c r="S296" s="58" t="s">
        <v>104</v>
      </c>
      <c r="T296" s="58">
        <v>20</v>
      </c>
      <c r="U296" s="58" t="s">
        <v>204</v>
      </c>
      <c r="V296" s="58" t="s">
        <v>212</v>
      </c>
      <c r="W296" s="58">
        <v>6354</v>
      </c>
      <c r="X296" s="58">
        <v>18.09883</v>
      </c>
      <c r="Y296" s="58">
        <v>15.08572</v>
      </c>
      <c r="Z296" s="58">
        <v>16.888100000000001</v>
      </c>
      <c r="AA296" s="58">
        <v>14.57643</v>
      </c>
      <c r="AB296" s="58">
        <v>17.417899999999999</v>
      </c>
      <c r="AC296" s="58">
        <v>15.98976</v>
      </c>
      <c r="AD296" s="58" t="s">
        <v>253</v>
      </c>
      <c r="AE296" s="58" t="s">
        <v>253</v>
      </c>
    </row>
    <row r="297" spans="1:31" x14ac:dyDescent="0.25">
      <c r="A297" s="58" t="str">
        <f t="shared" si="5"/>
        <v>NSCLC21</v>
      </c>
      <c r="B297" s="58" t="s">
        <v>252</v>
      </c>
      <c r="C297" s="58" t="s">
        <v>104</v>
      </c>
      <c r="D297" s="58">
        <v>21</v>
      </c>
      <c r="G297" s="58">
        <v>6527</v>
      </c>
      <c r="I297" s="58">
        <v>15.09782</v>
      </c>
      <c r="J297" s="58">
        <v>16.876249999999999</v>
      </c>
      <c r="K297" s="58">
        <v>14.59512</v>
      </c>
      <c r="L297" s="58">
        <v>17.398779999999999</v>
      </c>
      <c r="R297" s="58" t="s">
        <v>252</v>
      </c>
      <c r="S297" s="58" t="s">
        <v>104</v>
      </c>
      <c r="T297" s="58">
        <v>21</v>
      </c>
      <c r="W297" s="58">
        <v>6527</v>
      </c>
      <c r="Y297" s="58">
        <v>15.09782</v>
      </c>
      <c r="Z297" s="58">
        <v>16.876249999999999</v>
      </c>
      <c r="AA297" s="58">
        <v>14.59512</v>
      </c>
      <c r="AB297" s="58">
        <v>17.398779999999999</v>
      </c>
    </row>
    <row r="298" spans="1:31" x14ac:dyDescent="0.25">
      <c r="A298" s="58" t="str">
        <f t="shared" si="5"/>
        <v>NSCLC22</v>
      </c>
      <c r="B298" s="58" t="s">
        <v>252</v>
      </c>
      <c r="C298" s="58" t="s">
        <v>104</v>
      </c>
      <c r="D298" s="58">
        <v>22</v>
      </c>
      <c r="G298" s="58">
        <v>7367</v>
      </c>
      <c r="I298" s="58">
        <v>15.15042</v>
      </c>
      <c r="J298" s="58">
        <v>16.82432</v>
      </c>
      <c r="K298" s="58">
        <v>14.67667</v>
      </c>
      <c r="L298" s="58">
        <v>17.315629999999999</v>
      </c>
      <c r="R298" s="58" t="s">
        <v>252</v>
      </c>
      <c r="S298" s="58" t="s">
        <v>104</v>
      </c>
      <c r="T298" s="58">
        <v>22</v>
      </c>
      <c r="W298" s="58">
        <v>7367</v>
      </c>
      <c r="Y298" s="58">
        <v>15.15042</v>
      </c>
      <c r="Z298" s="58">
        <v>16.82432</v>
      </c>
      <c r="AA298" s="58">
        <v>14.67667</v>
      </c>
      <c r="AB298" s="58">
        <v>17.315629999999999</v>
      </c>
    </row>
    <row r="299" spans="1:31" x14ac:dyDescent="0.25">
      <c r="A299" s="58" t="str">
        <f t="shared" si="5"/>
        <v>NSCLC23</v>
      </c>
      <c r="B299" s="58" t="s">
        <v>252</v>
      </c>
      <c r="C299" s="58" t="s">
        <v>104</v>
      </c>
      <c r="D299" s="58">
        <v>23</v>
      </c>
      <c r="E299" s="58" t="s">
        <v>193</v>
      </c>
      <c r="F299" s="58" t="s">
        <v>173</v>
      </c>
      <c r="G299" s="58">
        <v>7450</v>
      </c>
      <c r="H299" s="58">
        <v>15.664429999999999</v>
      </c>
      <c r="I299" s="58">
        <v>15.155150000000001</v>
      </c>
      <c r="J299" s="58">
        <v>16.819600000000001</v>
      </c>
      <c r="K299" s="58">
        <v>14.684060000000001</v>
      </c>
      <c r="L299" s="58">
        <v>17.308199999999999</v>
      </c>
      <c r="M299" s="58">
        <v>15.98976</v>
      </c>
      <c r="N299" s="58" t="s">
        <v>243</v>
      </c>
      <c r="O299" s="58" t="s">
        <v>243</v>
      </c>
      <c r="R299" s="58" t="s">
        <v>252</v>
      </c>
      <c r="S299" s="58" t="s">
        <v>104</v>
      </c>
      <c r="T299" s="58">
        <v>23</v>
      </c>
      <c r="U299" s="58" t="s">
        <v>193</v>
      </c>
      <c r="V299" s="58" t="s">
        <v>173</v>
      </c>
      <c r="W299" s="58">
        <v>7450</v>
      </c>
      <c r="X299" s="58">
        <v>15.664429999999999</v>
      </c>
      <c r="Y299" s="58">
        <v>15.155150000000001</v>
      </c>
      <c r="Z299" s="58">
        <v>16.819600000000001</v>
      </c>
      <c r="AA299" s="58">
        <v>14.684060000000001</v>
      </c>
      <c r="AB299" s="58">
        <v>17.308199999999999</v>
      </c>
      <c r="AC299" s="58">
        <v>15.98976</v>
      </c>
      <c r="AD299" s="58" t="s">
        <v>243</v>
      </c>
      <c r="AE299" s="58" t="s">
        <v>243</v>
      </c>
    </row>
    <row r="300" spans="1:31" x14ac:dyDescent="0.25">
      <c r="A300" s="58" t="str">
        <f t="shared" si="5"/>
        <v>NSCLC24</v>
      </c>
      <c r="B300" s="58" t="s">
        <v>252</v>
      </c>
      <c r="C300" s="58" t="s">
        <v>104</v>
      </c>
      <c r="D300" s="58">
        <v>24</v>
      </c>
      <c r="G300" s="58">
        <v>8207</v>
      </c>
      <c r="I300" s="58">
        <v>15.19469</v>
      </c>
      <c r="J300" s="58">
        <v>16.780539999999998</v>
      </c>
      <c r="K300" s="58">
        <v>14.745380000000001</v>
      </c>
      <c r="L300" s="58">
        <v>17.245629999999998</v>
      </c>
      <c r="R300" s="58" t="s">
        <v>252</v>
      </c>
      <c r="S300" s="58" t="s">
        <v>104</v>
      </c>
      <c r="T300" s="58">
        <v>24</v>
      </c>
      <c r="W300" s="58">
        <v>8207</v>
      </c>
      <c r="Y300" s="58">
        <v>15.19469</v>
      </c>
      <c r="Z300" s="58">
        <v>16.780539999999998</v>
      </c>
      <c r="AA300" s="58">
        <v>14.745380000000001</v>
      </c>
      <c r="AB300" s="58">
        <v>17.245629999999998</v>
      </c>
    </row>
    <row r="301" spans="1:31" x14ac:dyDescent="0.25">
      <c r="A301" s="58" t="str">
        <f t="shared" si="5"/>
        <v>NSCLC25</v>
      </c>
      <c r="B301" s="58" t="s">
        <v>252</v>
      </c>
      <c r="C301" s="58" t="s">
        <v>104</v>
      </c>
      <c r="D301" s="58">
        <v>25</v>
      </c>
      <c r="E301" s="58" t="s">
        <v>202</v>
      </c>
      <c r="F301" s="58" t="s">
        <v>219</v>
      </c>
      <c r="G301" s="58">
        <v>8354</v>
      </c>
      <c r="H301" s="58">
        <v>13.84965</v>
      </c>
      <c r="I301" s="58">
        <v>15.20173</v>
      </c>
      <c r="J301" s="58">
        <v>16.773589999999999</v>
      </c>
      <c r="K301" s="58">
        <v>14.75629</v>
      </c>
      <c r="L301" s="58">
        <v>17.234459999999999</v>
      </c>
      <c r="M301" s="58">
        <v>15.98976</v>
      </c>
      <c r="N301" s="58" t="s">
        <v>244</v>
      </c>
      <c r="O301" s="58" t="s">
        <v>244</v>
      </c>
      <c r="R301" s="58" t="s">
        <v>252</v>
      </c>
      <c r="S301" s="58" t="s">
        <v>104</v>
      </c>
      <c r="T301" s="58">
        <v>25</v>
      </c>
      <c r="U301" s="58" t="s">
        <v>202</v>
      </c>
      <c r="V301" s="58" t="s">
        <v>219</v>
      </c>
      <c r="W301" s="58">
        <v>8354</v>
      </c>
      <c r="X301" s="58">
        <v>13.84965</v>
      </c>
      <c r="Y301" s="58">
        <v>15.20173</v>
      </c>
      <c r="Z301" s="58">
        <v>16.773589999999999</v>
      </c>
      <c r="AA301" s="58">
        <v>14.75629</v>
      </c>
      <c r="AB301" s="58">
        <v>17.234459999999999</v>
      </c>
      <c r="AC301" s="58">
        <v>15.98976</v>
      </c>
      <c r="AD301" s="58" t="s">
        <v>244</v>
      </c>
      <c r="AE301" s="58" t="s">
        <v>244</v>
      </c>
    </row>
    <row r="302" spans="1:31" x14ac:dyDescent="0.25">
      <c r="A302" s="58" t="str">
        <f t="shared" si="5"/>
        <v>NSCLC26</v>
      </c>
      <c r="B302" s="58" t="s">
        <v>252</v>
      </c>
      <c r="C302" s="58" t="s">
        <v>104</v>
      </c>
      <c r="D302" s="58">
        <v>26</v>
      </c>
      <c r="G302" s="58">
        <v>9047</v>
      </c>
      <c r="I302" s="58">
        <v>15.232570000000001</v>
      </c>
      <c r="J302" s="58">
        <v>16.74305</v>
      </c>
      <c r="K302" s="58">
        <v>14.80424</v>
      </c>
      <c r="L302" s="58">
        <v>17.18563</v>
      </c>
      <c r="R302" s="58" t="s">
        <v>252</v>
      </c>
      <c r="S302" s="58" t="s">
        <v>104</v>
      </c>
      <c r="T302" s="58">
        <v>26</v>
      </c>
      <c r="W302" s="58">
        <v>9047</v>
      </c>
      <c r="Y302" s="58">
        <v>15.232570000000001</v>
      </c>
      <c r="Z302" s="58">
        <v>16.74305</v>
      </c>
      <c r="AA302" s="58">
        <v>14.80424</v>
      </c>
      <c r="AB302" s="58">
        <v>17.18563</v>
      </c>
    </row>
    <row r="303" spans="1:31" x14ac:dyDescent="0.25">
      <c r="A303" s="58" t="str">
        <f t="shared" si="5"/>
        <v>NSCLC27</v>
      </c>
      <c r="B303" s="58" t="s">
        <v>252</v>
      </c>
      <c r="C303" s="58" t="s">
        <v>104</v>
      </c>
      <c r="D303" s="58">
        <v>27</v>
      </c>
      <c r="G303" s="58">
        <v>9887</v>
      </c>
      <c r="I303" s="58">
        <v>15.265499999999999</v>
      </c>
      <c r="J303" s="58">
        <v>16.7104</v>
      </c>
      <c r="K303" s="58">
        <v>14.85552</v>
      </c>
      <c r="L303" s="58">
        <v>17.133430000000001</v>
      </c>
      <c r="R303" s="58" t="s">
        <v>252</v>
      </c>
      <c r="S303" s="58" t="s">
        <v>104</v>
      </c>
      <c r="T303" s="58">
        <v>27</v>
      </c>
      <c r="W303" s="58">
        <v>9887</v>
      </c>
      <c r="Y303" s="58">
        <v>15.265499999999999</v>
      </c>
      <c r="Z303" s="58">
        <v>16.7104</v>
      </c>
      <c r="AA303" s="58">
        <v>14.85552</v>
      </c>
      <c r="AB303" s="58">
        <v>17.133430000000001</v>
      </c>
    </row>
    <row r="304" spans="1:31" x14ac:dyDescent="0.25">
      <c r="A304" s="58" t="str">
        <f t="shared" si="5"/>
        <v>NSCLC28</v>
      </c>
      <c r="B304" s="58" t="s">
        <v>252</v>
      </c>
      <c r="C304" s="58" t="s">
        <v>104</v>
      </c>
      <c r="D304" s="58">
        <v>28</v>
      </c>
      <c r="E304" s="58" t="s">
        <v>192</v>
      </c>
      <c r="F304" s="58" t="s">
        <v>185</v>
      </c>
      <c r="G304" s="58">
        <v>10502</v>
      </c>
      <c r="H304" s="58">
        <v>16.911059999999999</v>
      </c>
      <c r="I304" s="58">
        <v>15.28707</v>
      </c>
      <c r="J304" s="58">
        <v>16.689050000000002</v>
      </c>
      <c r="K304" s="58">
        <v>14.88907</v>
      </c>
      <c r="L304" s="58">
        <v>17.09937</v>
      </c>
      <c r="M304" s="58">
        <v>15.98976</v>
      </c>
      <c r="N304" s="58" t="s">
        <v>253</v>
      </c>
      <c r="O304" s="58" t="s">
        <v>243</v>
      </c>
      <c r="R304" s="58" t="s">
        <v>252</v>
      </c>
      <c r="S304" s="58" t="s">
        <v>104</v>
      </c>
      <c r="T304" s="58">
        <v>28</v>
      </c>
      <c r="U304" s="58" t="s">
        <v>192</v>
      </c>
      <c r="V304" s="58" t="s">
        <v>185</v>
      </c>
      <c r="W304" s="58">
        <v>10502</v>
      </c>
      <c r="X304" s="58">
        <v>16.911059999999999</v>
      </c>
      <c r="Y304" s="58">
        <v>15.28707</v>
      </c>
      <c r="Z304" s="58">
        <v>16.689050000000002</v>
      </c>
      <c r="AA304" s="58">
        <v>14.88907</v>
      </c>
      <c r="AB304" s="58">
        <v>17.09937</v>
      </c>
      <c r="AC304" s="58">
        <v>15.98976</v>
      </c>
      <c r="AD304" s="58" t="s">
        <v>253</v>
      </c>
      <c r="AE304" s="58" t="s">
        <v>243</v>
      </c>
    </row>
    <row r="305" spans="1:31" x14ac:dyDescent="0.25">
      <c r="A305" s="58" t="str">
        <f t="shared" si="5"/>
        <v>NSCLC29</v>
      </c>
      <c r="B305" s="58" t="s">
        <v>252</v>
      </c>
      <c r="C305" s="58" t="s">
        <v>104</v>
      </c>
      <c r="D305" s="58">
        <v>29</v>
      </c>
      <c r="G305" s="58">
        <v>10727</v>
      </c>
      <c r="I305" s="58">
        <v>15.294499999999999</v>
      </c>
      <c r="J305" s="58">
        <v>16.681709999999999</v>
      </c>
      <c r="K305" s="58">
        <v>14.90062</v>
      </c>
      <c r="L305" s="58">
        <v>17.08756</v>
      </c>
      <c r="R305" s="58" t="s">
        <v>252</v>
      </c>
      <c r="S305" s="58" t="s">
        <v>104</v>
      </c>
      <c r="T305" s="58">
        <v>29</v>
      </c>
      <c r="W305" s="58">
        <v>10727</v>
      </c>
      <c r="Y305" s="58">
        <v>15.294499999999999</v>
      </c>
      <c r="Z305" s="58">
        <v>16.681709999999999</v>
      </c>
      <c r="AA305" s="58">
        <v>14.90062</v>
      </c>
      <c r="AB305" s="58">
        <v>17.08756</v>
      </c>
    </row>
    <row r="306" spans="1:31" x14ac:dyDescent="0.25">
      <c r="A306" s="58" t="str">
        <f t="shared" si="5"/>
        <v>NSCLC30</v>
      </c>
      <c r="B306" s="58" t="s">
        <v>252</v>
      </c>
      <c r="C306" s="58" t="s">
        <v>104</v>
      </c>
      <c r="D306" s="58">
        <v>30</v>
      </c>
      <c r="E306" s="58" t="s">
        <v>194</v>
      </c>
      <c r="F306" s="58" t="s">
        <v>174</v>
      </c>
      <c r="G306" s="58">
        <v>10824</v>
      </c>
      <c r="H306" s="58">
        <v>15.77975</v>
      </c>
      <c r="I306" s="58">
        <v>15.297650000000001</v>
      </c>
      <c r="J306" s="58">
        <v>16.678599999999999</v>
      </c>
      <c r="K306" s="58">
        <v>14.90549</v>
      </c>
      <c r="L306" s="58">
        <v>17.082619999999999</v>
      </c>
      <c r="M306" s="58">
        <v>15.98976</v>
      </c>
      <c r="N306" s="58" t="s">
        <v>243</v>
      </c>
      <c r="O306" s="58" t="s">
        <v>243</v>
      </c>
      <c r="R306" s="58" t="s">
        <v>252</v>
      </c>
      <c r="S306" s="58" t="s">
        <v>104</v>
      </c>
      <c r="T306" s="58">
        <v>30</v>
      </c>
      <c r="U306" s="58" t="s">
        <v>194</v>
      </c>
      <c r="V306" s="58" t="s">
        <v>174</v>
      </c>
      <c r="W306" s="58">
        <v>10824</v>
      </c>
      <c r="X306" s="58">
        <v>15.77975</v>
      </c>
      <c r="Y306" s="58">
        <v>15.297650000000001</v>
      </c>
      <c r="Z306" s="58">
        <v>16.678599999999999</v>
      </c>
      <c r="AA306" s="58">
        <v>14.90549</v>
      </c>
      <c r="AB306" s="58">
        <v>17.082619999999999</v>
      </c>
      <c r="AC306" s="58">
        <v>15.98976</v>
      </c>
      <c r="AD306" s="58" t="s">
        <v>243</v>
      </c>
      <c r="AE306" s="58" t="s">
        <v>243</v>
      </c>
    </row>
    <row r="307" spans="1:31" x14ac:dyDescent="0.25">
      <c r="A307" s="58" t="str">
        <f t="shared" si="5"/>
        <v>NSCLC31</v>
      </c>
      <c r="B307" s="58" t="s">
        <v>252</v>
      </c>
      <c r="C307" s="58" t="s">
        <v>104</v>
      </c>
      <c r="D307" s="58">
        <v>31</v>
      </c>
      <c r="G307" s="58">
        <v>11567</v>
      </c>
      <c r="I307" s="58">
        <v>15.320309999999999</v>
      </c>
      <c r="J307" s="58">
        <v>16.65616</v>
      </c>
      <c r="K307" s="58">
        <v>14.94078</v>
      </c>
      <c r="L307" s="58">
        <v>17.046849999999999</v>
      </c>
      <c r="R307" s="58" t="s">
        <v>252</v>
      </c>
      <c r="S307" s="58" t="s">
        <v>104</v>
      </c>
      <c r="T307" s="58">
        <v>31</v>
      </c>
      <c r="W307" s="58">
        <v>11567</v>
      </c>
      <c r="Y307" s="58">
        <v>15.320309999999999</v>
      </c>
      <c r="Z307" s="58">
        <v>16.65616</v>
      </c>
      <c r="AA307" s="58">
        <v>14.94078</v>
      </c>
      <c r="AB307" s="58">
        <v>17.046849999999999</v>
      </c>
    </row>
    <row r="308" spans="1:31" x14ac:dyDescent="0.25">
      <c r="A308" s="58" t="str">
        <f t="shared" si="5"/>
        <v>Oesophagus1</v>
      </c>
      <c r="B308" s="58" t="s">
        <v>252</v>
      </c>
      <c r="C308" s="58" t="s">
        <v>11</v>
      </c>
      <c r="D308" s="58">
        <v>1</v>
      </c>
      <c r="G308" s="58">
        <v>442</v>
      </c>
      <c r="I308" s="58">
        <v>15.27876</v>
      </c>
      <c r="J308" s="58">
        <v>22.593830000000001</v>
      </c>
      <c r="K308" s="58">
        <v>13.31758</v>
      </c>
      <c r="L308" s="58">
        <v>24.830220000000001</v>
      </c>
      <c r="R308" s="58" t="s">
        <v>252</v>
      </c>
      <c r="S308" s="58" t="s">
        <v>11</v>
      </c>
      <c r="T308" s="58">
        <v>1</v>
      </c>
      <c r="W308" s="58">
        <v>442</v>
      </c>
      <c r="Y308" s="58">
        <v>15.27876</v>
      </c>
      <c r="Z308" s="58">
        <v>22.593830000000001</v>
      </c>
      <c r="AA308" s="58">
        <v>13.31758</v>
      </c>
      <c r="AB308" s="58">
        <v>24.830220000000001</v>
      </c>
    </row>
    <row r="309" spans="1:31" x14ac:dyDescent="0.25">
      <c r="A309" s="58" t="str">
        <f t="shared" si="5"/>
        <v>Oesophagus2</v>
      </c>
      <c r="B309" s="58" t="s">
        <v>252</v>
      </c>
      <c r="C309" s="58" t="s">
        <v>11</v>
      </c>
      <c r="D309" s="58">
        <v>2</v>
      </c>
      <c r="E309" s="58" t="s">
        <v>195</v>
      </c>
      <c r="F309" s="58" t="s">
        <v>181</v>
      </c>
      <c r="G309" s="58">
        <v>464</v>
      </c>
      <c r="H309" s="58">
        <v>16.163789999999999</v>
      </c>
      <c r="I309" s="58">
        <v>15.36964</v>
      </c>
      <c r="J309" s="58">
        <v>22.511340000000001</v>
      </c>
      <c r="K309" s="58">
        <v>13.4453</v>
      </c>
      <c r="L309" s="58">
        <v>24.690069999999999</v>
      </c>
      <c r="M309" s="58">
        <v>18.984680000000001</v>
      </c>
      <c r="N309" s="58" t="s">
        <v>243</v>
      </c>
      <c r="O309" s="58" t="s">
        <v>243</v>
      </c>
      <c r="R309" s="58" t="s">
        <v>252</v>
      </c>
      <c r="S309" s="58" t="s">
        <v>11</v>
      </c>
      <c r="T309" s="58">
        <v>2</v>
      </c>
      <c r="U309" s="58" t="s">
        <v>195</v>
      </c>
      <c r="V309" s="58" t="s">
        <v>181</v>
      </c>
      <c r="W309" s="58">
        <v>464</v>
      </c>
      <c r="X309" s="58">
        <v>16.163789999999999</v>
      </c>
      <c r="Y309" s="58">
        <v>15.36964</v>
      </c>
      <c r="Z309" s="58">
        <v>22.511340000000001</v>
      </c>
      <c r="AA309" s="58">
        <v>13.4453</v>
      </c>
      <c r="AB309" s="58">
        <v>24.690069999999999</v>
      </c>
      <c r="AC309" s="58">
        <v>18.984680000000001</v>
      </c>
      <c r="AD309" s="58" t="s">
        <v>243</v>
      </c>
      <c r="AE309" s="58" t="s">
        <v>243</v>
      </c>
    </row>
    <row r="310" spans="1:31" x14ac:dyDescent="0.25">
      <c r="A310" s="58" t="str">
        <f t="shared" si="5"/>
        <v>Oesophagus3</v>
      </c>
      <c r="B310" s="58" t="s">
        <v>252</v>
      </c>
      <c r="C310" s="58" t="s">
        <v>11</v>
      </c>
      <c r="D310" s="58">
        <v>3</v>
      </c>
      <c r="E310" s="58" t="s">
        <v>189</v>
      </c>
      <c r="F310" s="58" t="s">
        <v>214</v>
      </c>
      <c r="G310" s="58">
        <v>645</v>
      </c>
      <c r="H310" s="58">
        <v>15.81395</v>
      </c>
      <c r="I310" s="58">
        <v>15.925129999999999</v>
      </c>
      <c r="J310" s="58">
        <v>21.979980000000001</v>
      </c>
      <c r="K310" s="58">
        <v>14.27853</v>
      </c>
      <c r="L310" s="58">
        <v>23.813859999999998</v>
      </c>
      <c r="M310" s="58">
        <v>18.984680000000001</v>
      </c>
      <c r="N310" s="58" t="s">
        <v>244</v>
      </c>
      <c r="O310" s="58" t="s">
        <v>243</v>
      </c>
      <c r="R310" s="58" t="s">
        <v>252</v>
      </c>
      <c r="S310" s="58" t="s">
        <v>11</v>
      </c>
      <c r="T310" s="58">
        <v>3</v>
      </c>
      <c r="U310" s="58" t="s">
        <v>189</v>
      </c>
      <c r="V310" s="58" t="s">
        <v>214</v>
      </c>
      <c r="W310" s="58">
        <v>645</v>
      </c>
      <c r="X310" s="58">
        <v>15.81395</v>
      </c>
      <c r="Y310" s="58">
        <v>15.925129999999999</v>
      </c>
      <c r="Z310" s="58">
        <v>21.979980000000001</v>
      </c>
      <c r="AA310" s="58">
        <v>14.27853</v>
      </c>
      <c r="AB310" s="58">
        <v>23.813859999999998</v>
      </c>
      <c r="AC310" s="58">
        <v>18.984680000000001</v>
      </c>
      <c r="AD310" s="58" t="s">
        <v>244</v>
      </c>
      <c r="AE310" s="58" t="s">
        <v>243</v>
      </c>
    </row>
    <row r="311" spans="1:31" x14ac:dyDescent="0.25">
      <c r="A311" s="58" t="str">
        <f t="shared" si="5"/>
        <v>Oesophagus4</v>
      </c>
      <c r="B311" s="58" t="s">
        <v>252</v>
      </c>
      <c r="C311" s="58" t="s">
        <v>11</v>
      </c>
      <c r="D311" s="58">
        <v>4</v>
      </c>
      <c r="G311" s="58">
        <v>662</v>
      </c>
      <c r="I311" s="58">
        <v>15.964919999999999</v>
      </c>
      <c r="J311" s="58">
        <v>21.94172</v>
      </c>
      <c r="K311" s="58">
        <v>14.339180000000001</v>
      </c>
      <c r="L311" s="58">
        <v>23.748950000000001</v>
      </c>
      <c r="R311" s="58" t="s">
        <v>252</v>
      </c>
      <c r="S311" s="58" t="s">
        <v>11</v>
      </c>
      <c r="T311" s="58">
        <v>4</v>
      </c>
      <c r="W311" s="58">
        <v>662</v>
      </c>
      <c r="Y311" s="58">
        <v>15.964919999999999</v>
      </c>
      <c r="Z311" s="58">
        <v>21.94172</v>
      </c>
      <c r="AA311" s="58">
        <v>14.339180000000001</v>
      </c>
      <c r="AB311" s="58">
        <v>23.748950000000001</v>
      </c>
    </row>
    <row r="312" spans="1:31" x14ac:dyDescent="0.25">
      <c r="A312" s="58" t="str">
        <f t="shared" si="5"/>
        <v>Oesophagus5</v>
      </c>
      <c r="B312" s="58" t="s">
        <v>252</v>
      </c>
      <c r="C312" s="58" t="s">
        <v>11</v>
      </c>
      <c r="D312" s="58">
        <v>5</v>
      </c>
      <c r="E312" s="58" t="s">
        <v>205</v>
      </c>
      <c r="F312" s="58" t="s">
        <v>303</v>
      </c>
      <c r="G312" s="58">
        <v>715</v>
      </c>
      <c r="H312" s="58">
        <v>14.125870000000001</v>
      </c>
      <c r="I312" s="58">
        <v>16.08296</v>
      </c>
      <c r="J312" s="58">
        <v>21.829660000000001</v>
      </c>
      <c r="K312" s="58">
        <v>14.50947</v>
      </c>
      <c r="L312" s="58">
        <v>23.56887</v>
      </c>
      <c r="M312" s="58">
        <v>18.984680000000001</v>
      </c>
      <c r="N312" s="58" t="s">
        <v>244</v>
      </c>
      <c r="O312" s="58" t="s">
        <v>244</v>
      </c>
      <c r="R312" s="58" t="s">
        <v>252</v>
      </c>
      <c r="S312" s="58" t="s">
        <v>11</v>
      </c>
      <c r="T312" s="58">
        <v>5</v>
      </c>
      <c r="U312" s="58" t="s">
        <v>205</v>
      </c>
      <c r="V312" s="58" t="s">
        <v>217</v>
      </c>
      <c r="W312" s="58">
        <v>715</v>
      </c>
      <c r="X312" s="58">
        <v>14.125870000000001</v>
      </c>
      <c r="Y312" s="58">
        <v>16.08296</v>
      </c>
      <c r="Z312" s="58">
        <v>21.829660000000001</v>
      </c>
      <c r="AA312" s="58">
        <v>14.50947</v>
      </c>
      <c r="AB312" s="58">
        <v>23.56887</v>
      </c>
      <c r="AC312" s="58">
        <v>18.984680000000001</v>
      </c>
      <c r="AD312" s="58" t="s">
        <v>244</v>
      </c>
      <c r="AE312" s="58" t="s">
        <v>244</v>
      </c>
    </row>
    <row r="313" spans="1:31" x14ac:dyDescent="0.25">
      <c r="A313" s="58" t="str">
        <f t="shared" si="5"/>
        <v>Oesophagus6</v>
      </c>
      <c r="B313" s="58" t="s">
        <v>252</v>
      </c>
      <c r="C313" s="58" t="s">
        <v>11</v>
      </c>
      <c r="D313" s="58">
        <v>6</v>
      </c>
      <c r="E313" s="58" t="s">
        <v>196</v>
      </c>
      <c r="F313" s="58" t="s">
        <v>215</v>
      </c>
      <c r="G313" s="58">
        <v>779</v>
      </c>
      <c r="H313" s="58">
        <v>13.9923</v>
      </c>
      <c r="I313" s="58">
        <v>16.203679999999999</v>
      </c>
      <c r="J313" s="58">
        <v>21.711980000000001</v>
      </c>
      <c r="K313" s="58">
        <v>14.693519999999999</v>
      </c>
      <c r="L313" s="58">
        <v>23.371110000000002</v>
      </c>
      <c r="M313" s="58">
        <v>18.984680000000001</v>
      </c>
      <c r="N313" s="58" t="s">
        <v>244</v>
      </c>
      <c r="O313" s="58" t="s">
        <v>244</v>
      </c>
      <c r="R313" s="58" t="s">
        <v>252</v>
      </c>
      <c r="S313" s="58" t="s">
        <v>11</v>
      </c>
      <c r="T313" s="58">
        <v>6</v>
      </c>
      <c r="U313" s="58" t="s">
        <v>196</v>
      </c>
      <c r="V313" s="58" t="s">
        <v>215</v>
      </c>
      <c r="W313" s="58">
        <v>779</v>
      </c>
      <c r="X313" s="58">
        <v>13.9923</v>
      </c>
      <c r="Y313" s="58">
        <v>16.203679999999999</v>
      </c>
      <c r="Z313" s="58">
        <v>21.711980000000001</v>
      </c>
      <c r="AA313" s="58">
        <v>14.693519999999999</v>
      </c>
      <c r="AB313" s="58">
        <v>23.371110000000002</v>
      </c>
      <c r="AC313" s="58">
        <v>18.984680000000001</v>
      </c>
      <c r="AD313" s="58" t="s">
        <v>244</v>
      </c>
      <c r="AE313" s="58" t="s">
        <v>244</v>
      </c>
    </row>
    <row r="314" spans="1:31" x14ac:dyDescent="0.25">
      <c r="A314" s="58" t="str">
        <f t="shared" si="5"/>
        <v>Oesophagus7</v>
      </c>
      <c r="B314" s="58" t="s">
        <v>252</v>
      </c>
      <c r="C314" s="58" t="s">
        <v>11</v>
      </c>
      <c r="D314" s="58">
        <v>7</v>
      </c>
      <c r="E314" s="58" t="s">
        <v>206</v>
      </c>
      <c r="F314" s="58" t="s">
        <v>304</v>
      </c>
      <c r="G314" s="58">
        <v>794</v>
      </c>
      <c r="H314" s="58">
        <v>10.83123</v>
      </c>
      <c r="I314" s="58">
        <v>16.231190000000002</v>
      </c>
      <c r="J314" s="58">
        <v>21.68675</v>
      </c>
      <c r="K314" s="58">
        <v>14.738</v>
      </c>
      <c r="L314" s="58">
        <v>23.331240000000001</v>
      </c>
      <c r="M314" s="58">
        <v>18.984680000000001</v>
      </c>
      <c r="N314" s="58" t="s">
        <v>244</v>
      </c>
      <c r="O314" s="58" t="s">
        <v>244</v>
      </c>
      <c r="R314" s="58" t="s">
        <v>252</v>
      </c>
      <c r="S314" s="58" t="s">
        <v>11</v>
      </c>
      <c r="T314" s="58">
        <v>7</v>
      </c>
      <c r="U314" s="58" t="s">
        <v>206</v>
      </c>
      <c r="V314" s="58" t="s">
        <v>218</v>
      </c>
      <c r="W314" s="58">
        <v>794</v>
      </c>
      <c r="X314" s="58">
        <v>10.83123</v>
      </c>
      <c r="Y314" s="58">
        <v>16.231190000000002</v>
      </c>
      <c r="Z314" s="58">
        <v>21.68675</v>
      </c>
      <c r="AA314" s="58">
        <v>14.738</v>
      </c>
      <c r="AB314" s="58">
        <v>23.331240000000001</v>
      </c>
      <c r="AC314" s="58">
        <v>18.984680000000001</v>
      </c>
      <c r="AD314" s="58" t="s">
        <v>244</v>
      </c>
      <c r="AE314" s="58" t="s">
        <v>244</v>
      </c>
    </row>
    <row r="315" spans="1:31" x14ac:dyDescent="0.25">
      <c r="A315" s="58" t="str">
        <f t="shared" si="5"/>
        <v>Oesophagus8</v>
      </c>
      <c r="B315" s="58" t="s">
        <v>252</v>
      </c>
      <c r="C315" s="58" t="s">
        <v>11</v>
      </c>
      <c r="D315" s="58">
        <v>8</v>
      </c>
      <c r="E315" s="58" t="s">
        <v>191</v>
      </c>
      <c r="F315" s="58" t="s">
        <v>245</v>
      </c>
      <c r="G315" s="58">
        <v>822</v>
      </c>
      <c r="H315" s="58">
        <v>17.518249999999998</v>
      </c>
      <c r="I315" s="58">
        <v>16.27843</v>
      </c>
      <c r="J315" s="58">
        <v>21.6403</v>
      </c>
      <c r="K315" s="58">
        <v>14.80682</v>
      </c>
      <c r="L315" s="58">
        <v>23.254960000000001</v>
      </c>
      <c r="M315" s="58">
        <v>18.984680000000001</v>
      </c>
      <c r="N315" s="58" t="s">
        <v>243</v>
      </c>
      <c r="O315" s="58" t="s">
        <v>243</v>
      </c>
      <c r="R315" s="58" t="s">
        <v>252</v>
      </c>
      <c r="S315" s="58" t="s">
        <v>11</v>
      </c>
      <c r="T315" s="58">
        <v>8</v>
      </c>
      <c r="U315" s="58" t="s">
        <v>191</v>
      </c>
      <c r="V315" s="58" t="s">
        <v>245</v>
      </c>
      <c r="W315" s="58">
        <v>822</v>
      </c>
      <c r="X315" s="58">
        <v>17.518249999999998</v>
      </c>
      <c r="Y315" s="58">
        <v>16.27843</v>
      </c>
      <c r="Z315" s="58">
        <v>21.6403</v>
      </c>
      <c r="AA315" s="58">
        <v>14.80682</v>
      </c>
      <c r="AB315" s="58">
        <v>23.254960000000001</v>
      </c>
      <c r="AC315" s="58">
        <v>18.984680000000001</v>
      </c>
      <c r="AD315" s="58" t="s">
        <v>243</v>
      </c>
      <c r="AE315" s="58" t="s">
        <v>243</v>
      </c>
    </row>
    <row r="316" spans="1:31" x14ac:dyDescent="0.25">
      <c r="A316" s="58" t="str">
        <f t="shared" si="5"/>
        <v>Oesophagus9</v>
      </c>
      <c r="B316" s="58" t="s">
        <v>252</v>
      </c>
      <c r="C316" s="58" t="s">
        <v>11</v>
      </c>
      <c r="D316" s="58">
        <v>9</v>
      </c>
      <c r="E316" s="58" t="s">
        <v>198</v>
      </c>
      <c r="F316" s="58" t="s">
        <v>183</v>
      </c>
      <c r="G316" s="58">
        <v>827</v>
      </c>
      <c r="H316" s="58">
        <v>19.709790000000002</v>
      </c>
      <c r="I316" s="58">
        <v>16.28603</v>
      </c>
      <c r="J316" s="58">
        <v>21.63222</v>
      </c>
      <c r="K316" s="58">
        <v>14.818479999999999</v>
      </c>
      <c r="L316" s="58">
        <v>23.24249</v>
      </c>
      <c r="M316" s="58">
        <v>18.984680000000001</v>
      </c>
      <c r="N316" s="58" t="s">
        <v>243</v>
      </c>
      <c r="O316" s="58" t="s">
        <v>243</v>
      </c>
      <c r="R316" s="58" t="s">
        <v>252</v>
      </c>
      <c r="S316" s="58" t="s">
        <v>11</v>
      </c>
      <c r="T316" s="58">
        <v>9</v>
      </c>
      <c r="U316" s="58" t="s">
        <v>198</v>
      </c>
      <c r="V316" s="58" t="s">
        <v>183</v>
      </c>
      <c r="W316" s="58">
        <v>827</v>
      </c>
      <c r="X316" s="58">
        <v>19.709790000000002</v>
      </c>
      <c r="Y316" s="58">
        <v>16.28603</v>
      </c>
      <c r="Z316" s="58">
        <v>21.63222</v>
      </c>
      <c r="AA316" s="58">
        <v>14.818479999999999</v>
      </c>
      <c r="AB316" s="58">
        <v>23.24249</v>
      </c>
      <c r="AC316" s="58">
        <v>18.984680000000001</v>
      </c>
      <c r="AD316" s="58" t="s">
        <v>243</v>
      </c>
      <c r="AE316" s="58" t="s">
        <v>243</v>
      </c>
    </row>
    <row r="317" spans="1:31" x14ac:dyDescent="0.25">
      <c r="A317" s="58" t="str">
        <f t="shared" si="5"/>
        <v>Oesophagus10</v>
      </c>
      <c r="B317" s="58" t="s">
        <v>252</v>
      </c>
      <c r="C317" s="58" t="s">
        <v>11</v>
      </c>
      <c r="D317" s="58">
        <v>10</v>
      </c>
      <c r="E317" s="58" t="s">
        <v>199</v>
      </c>
      <c r="F317" s="58" t="s">
        <v>179</v>
      </c>
      <c r="G317" s="58">
        <v>859</v>
      </c>
      <c r="H317" s="58">
        <v>24.912690000000001</v>
      </c>
      <c r="I317" s="58">
        <v>16.337119999999999</v>
      </c>
      <c r="J317" s="58">
        <v>21.584320000000002</v>
      </c>
      <c r="K317" s="58">
        <v>14.899789999999999</v>
      </c>
      <c r="L317" s="58">
        <v>23.1601</v>
      </c>
      <c r="M317" s="58">
        <v>18.984680000000001</v>
      </c>
      <c r="N317" s="58" t="s">
        <v>253</v>
      </c>
      <c r="O317" s="58" t="s">
        <v>253</v>
      </c>
      <c r="R317" s="58" t="s">
        <v>252</v>
      </c>
      <c r="S317" s="58" t="s">
        <v>11</v>
      </c>
      <c r="T317" s="58">
        <v>10</v>
      </c>
      <c r="U317" s="58" t="s">
        <v>199</v>
      </c>
      <c r="V317" s="58" t="s">
        <v>179</v>
      </c>
      <c r="W317" s="58">
        <v>859</v>
      </c>
      <c r="X317" s="58">
        <v>24.912690000000001</v>
      </c>
      <c r="Y317" s="58">
        <v>16.337119999999999</v>
      </c>
      <c r="Z317" s="58">
        <v>21.584320000000002</v>
      </c>
      <c r="AA317" s="58">
        <v>14.899789999999999</v>
      </c>
      <c r="AB317" s="58">
        <v>23.1601</v>
      </c>
      <c r="AC317" s="58">
        <v>18.984680000000001</v>
      </c>
      <c r="AD317" s="58" t="s">
        <v>253</v>
      </c>
      <c r="AE317" s="58" t="s">
        <v>253</v>
      </c>
    </row>
    <row r="318" spans="1:31" x14ac:dyDescent="0.25">
      <c r="A318" s="58" t="str">
        <f t="shared" si="5"/>
        <v>Oesophagus11</v>
      </c>
      <c r="B318" s="58" t="s">
        <v>252</v>
      </c>
      <c r="C318" s="58" t="s">
        <v>11</v>
      </c>
      <c r="D318" s="58">
        <v>11</v>
      </c>
      <c r="E318" s="58" t="s">
        <v>203</v>
      </c>
      <c r="F318" s="58" t="s">
        <v>216</v>
      </c>
      <c r="G318" s="58">
        <v>873</v>
      </c>
      <c r="H318" s="58">
        <v>20.504010000000001</v>
      </c>
      <c r="I318" s="58">
        <v>16.359449999999999</v>
      </c>
      <c r="J318" s="58">
        <v>21.563009999999998</v>
      </c>
      <c r="K318" s="58">
        <v>14.928739999999999</v>
      </c>
      <c r="L318" s="58">
        <v>23.126809999999999</v>
      </c>
      <c r="M318" s="58">
        <v>18.984680000000001</v>
      </c>
      <c r="N318" s="58" t="s">
        <v>243</v>
      </c>
      <c r="O318" s="58" t="s">
        <v>243</v>
      </c>
      <c r="R318" s="58" t="s">
        <v>252</v>
      </c>
      <c r="S318" s="58" t="s">
        <v>11</v>
      </c>
      <c r="T318" s="58">
        <v>11</v>
      </c>
      <c r="U318" s="58" t="s">
        <v>203</v>
      </c>
      <c r="V318" s="58" t="s">
        <v>216</v>
      </c>
      <c r="W318" s="58">
        <v>873</v>
      </c>
      <c r="X318" s="58">
        <v>20.504010000000001</v>
      </c>
      <c r="Y318" s="58">
        <v>16.359449999999999</v>
      </c>
      <c r="Z318" s="58">
        <v>21.563009999999998</v>
      </c>
      <c r="AA318" s="58">
        <v>14.928739999999999</v>
      </c>
      <c r="AB318" s="58">
        <v>23.126809999999999</v>
      </c>
      <c r="AC318" s="58">
        <v>18.984680000000001</v>
      </c>
      <c r="AD318" s="58" t="s">
        <v>243</v>
      </c>
      <c r="AE318" s="58" t="s">
        <v>243</v>
      </c>
    </row>
    <row r="319" spans="1:31" x14ac:dyDescent="0.25">
      <c r="A319" s="58" t="str">
        <f t="shared" si="5"/>
        <v>Oesophagus12</v>
      </c>
      <c r="B319" s="58" t="s">
        <v>252</v>
      </c>
      <c r="C319" s="58" t="s">
        <v>11</v>
      </c>
      <c r="D319" s="58">
        <v>12</v>
      </c>
      <c r="G319" s="58">
        <v>882</v>
      </c>
      <c r="I319" s="58">
        <v>16.372050000000002</v>
      </c>
      <c r="J319" s="58">
        <v>21.548760000000001</v>
      </c>
      <c r="K319" s="58">
        <v>14.951129999999999</v>
      </c>
      <c r="L319" s="58">
        <v>23.106439999999999</v>
      </c>
      <c r="R319" s="58" t="s">
        <v>252</v>
      </c>
      <c r="S319" s="58" t="s">
        <v>11</v>
      </c>
      <c r="T319" s="58">
        <v>12</v>
      </c>
      <c r="W319" s="58">
        <v>882</v>
      </c>
      <c r="Y319" s="58">
        <v>16.372050000000002</v>
      </c>
      <c r="Z319" s="58">
        <v>21.548760000000001</v>
      </c>
      <c r="AA319" s="58">
        <v>14.951129999999999</v>
      </c>
      <c r="AB319" s="58">
        <v>23.106439999999999</v>
      </c>
    </row>
    <row r="320" spans="1:31" x14ac:dyDescent="0.25">
      <c r="A320" s="58" t="str">
        <f t="shared" si="5"/>
        <v>Oesophagus13</v>
      </c>
      <c r="B320" s="58" t="s">
        <v>252</v>
      </c>
      <c r="C320" s="58" t="s">
        <v>11</v>
      </c>
      <c r="D320" s="58">
        <v>13</v>
      </c>
      <c r="E320" s="58" t="s">
        <v>188</v>
      </c>
      <c r="F320" s="58" t="s">
        <v>300</v>
      </c>
      <c r="G320" s="58">
        <v>1021</v>
      </c>
      <c r="H320" s="58">
        <v>21.057790000000001</v>
      </c>
      <c r="I320" s="58">
        <v>16.559419999999999</v>
      </c>
      <c r="J320" s="58">
        <v>21.370180000000001</v>
      </c>
      <c r="K320" s="58">
        <v>15.230600000000001</v>
      </c>
      <c r="L320" s="58">
        <v>22.81212</v>
      </c>
      <c r="M320" s="58">
        <v>18.984680000000001</v>
      </c>
      <c r="N320" s="58" t="s">
        <v>243</v>
      </c>
      <c r="O320" s="58" t="s">
        <v>243</v>
      </c>
      <c r="R320" s="58" t="s">
        <v>252</v>
      </c>
      <c r="S320" s="58" t="s">
        <v>11</v>
      </c>
      <c r="T320" s="58">
        <v>13</v>
      </c>
      <c r="U320" s="58" t="s">
        <v>188</v>
      </c>
      <c r="V320" s="58" t="s">
        <v>186</v>
      </c>
      <c r="W320" s="58">
        <v>1021</v>
      </c>
      <c r="X320" s="58">
        <v>21.057790000000001</v>
      </c>
      <c r="Y320" s="58">
        <v>16.559419999999999</v>
      </c>
      <c r="Z320" s="58">
        <v>21.370180000000001</v>
      </c>
      <c r="AA320" s="58">
        <v>15.230600000000001</v>
      </c>
      <c r="AB320" s="58">
        <v>22.81212</v>
      </c>
      <c r="AC320" s="58">
        <v>18.984680000000001</v>
      </c>
      <c r="AD320" s="58" t="s">
        <v>243</v>
      </c>
      <c r="AE320" s="58" t="s">
        <v>243</v>
      </c>
    </row>
    <row r="321" spans="1:31" x14ac:dyDescent="0.25">
      <c r="A321" s="58" t="str">
        <f t="shared" si="5"/>
        <v>Oesophagus14</v>
      </c>
      <c r="B321" s="58" t="s">
        <v>252</v>
      </c>
      <c r="C321" s="58" t="s">
        <v>11</v>
      </c>
      <c r="D321" s="58">
        <v>14</v>
      </c>
      <c r="G321" s="58">
        <v>1102</v>
      </c>
      <c r="I321" s="58">
        <v>16.64968</v>
      </c>
      <c r="J321" s="58">
        <v>21.282219999999999</v>
      </c>
      <c r="K321" s="58">
        <v>15.36989</v>
      </c>
      <c r="L321" s="58">
        <v>22.668420000000001</v>
      </c>
      <c r="R321" s="58" t="s">
        <v>252</v>
      </c>
      <c r="S321" s="58" t="s">
        <v>11</v>
      </c>
      <c r="T321" s="58">
        <v>14</v>
      </c>
      <c r="W321" s="58">
        <v>1102</v>
      </c>
      <c r="Y321" s="58">
        <v>16.64968</v>
      </c>
      <c r="Z321" s="58">
        <v>21.282219999999999</v>
      </c>
      <c r="AA321" s="58">
        <v>15.36989</v>
      </c>
      <c r="AB321" s="58">
        <v>22.668420000000001</v>
      </c>
    </row>
    <row r="322" spans="1:31" x14ac:dyDescent="0.25">
      <c r="A322" s="58" t="str">
        <f t="shared" ref="A322:A385" si="6">CONCATENATE(C322,D322)</f>
        <v>Oesophagus15</v>
      </c>
      <c r="B322" s="58" t="s">
        <v>252</v>
      </c>
      <c r="C322" s="58" t="s">
        <v>11</v>
      </c>
      <c r="D322" s="58">
        <v>15</v>
      </c>
      <c r="E322" s="58" t="s">
        <v>201</v>
      </c>
      <c r="F322" s="58" t="s">
        <v>184</v>
      </c>
      <c r="G322" s="58">
        <v>1155</v>
      </c>
      <c r="H322" s="58">
        <v>19.047619999999998</v>
      </c>
      <c r="I322" s="58">
        <v>16.705670000000001</v>
      </c>
      <c r="J322" s="58">
        <v>21.228660000000001</v>
      </c>
      <c r="K322" s="58">
        <v>15.45284</v>
      </c>
      <c r="L322" s="58">
        <v>22.582100000000001</v>
      </c>
      <c r="M322" s="58">
        <v>18.984680000000001</v>
      </c>
      <c r="N322" s="58" t="s">
        <v>243</v>
      </c>
      <c r="O322" s="58" t="s">
        <v>243</v>
      </c>
      <c r="R322" s="58" t="s">
        <v>252</v>
      </c>
      <c r="S322" s="58" t="s">
        <v>11</v>
      </c>
      <c r="T322" s="58">
        <v>15</v>
      </c>
      <c r="U322" s="58" t="s">
        <v>201</v>
      </c>
      <c r="V322" s="58" t="s">
        <v>184</v>
      </c>
      <c r="W322" s="58">
        <v>1155</v>
      </c>
      <c r="X322" s="58">
        <v>19.047619999999998</v>
      </c>
      <c r="Y322" s="58">
        <v>16.705670000000001</v>
      </c>
      <c r="Z322" s="58">
        <v>21.228660000000001</v>
      </c>
      <c r="AA322" s="58">
        <v>15.45284</v>
      </c>
      <c r="AB322" s="58">
        <v>22.582100000000001</v>
      </c>
      <c r="AC322" s="58">
        <v>18.984680000000001</v>
      </c>
      <c r="AD322" s="58" t="s">
        <v>243</v>
      </c>
      <c r="AE322" s="58" t="s">
        <v>243</v>
      </c>
    </row>
    <row r="323" spans="1:31" x14ac:dyDescent="0.25">
      <c r="A323" s="58" t="str">
        <f t="shared" si="6"/>
        <v>Oesophagus16</v>
      </c>
      <c r="B323" s="58" t="s">
        <v>252</v>
      </c>
      <c r="C323" s="58" t="s">
        <v>11</v>
      </c>
      <c r="D323" s="58">
        <v>16</v>
      </c>
      <c r="E323" s="58" t="s">
        <v>200</v>
      </c>
      <c r="F323" s="58" t="s">
        <v>220</v>
      </c>
      <c r="G323" s="58">
        <v>1164</v>
      </c>
      <c r="H323" s="58">
        <v>17.268039999999999</v>
      </c>
      <c r="I323" s="58">
        <v>16.713270000000001</v>
      </c>
      <c r="J323" s="58">
        <v>21.219169999999998</v>
      </c>
      <c r="K323" s="58">
        <v>15.46843</v>
      </c>
      <c r="L323" s="58">
        <v>22.568660000000001</v>
      </c>
      <c r="M323" s="58">
        <v>18.984680000000001</v>
      </c>
      <c r="N323" s="58" t="s">
        <v>243</v>
      </c>
      <c r="O323" s="58" t="s">
        <v>243</v>
      </c>
      <c r="R323" s="58" t="s">
        <v>252</v>
      </c>
      <c r="S323" s="58" t="s">
        <v>11</v>
      </c>
      <c r="T323" s="58">
        <v>16</v>
      </c>
      <c r="U323" s="58" t="s">
        <v>200</v>
      </c>
      <c r="V323" s="58" t="s">
        <v>220</v>
      </c>
      <c r="W323" s="58">
        <v>1164</v>
      </c>
      <c r="X323" s="58">
        <v>17.268039999999999</v>
      </c>
      <c r="Y323" s="58">
        <v>16.713270000000001</v>
      </c>
      <c r="Z323" s="58">
        <v>21.219169999999998</v>
      </c>
      <c r="AA323" s="58">
        <v>15.46843</v>
      </c>
      <c r="AB323" s="58">
        <v>22.568660000000001</v>
      </c>
      <c r="AC323" s="58">
        <v>18.984680000000001</v>
      </c>
      <c r="AD323" s="58" t="s">
        <v>243</v>
      </c>
      <c r="AE323" s="58" t="s">
        <v>243</v>
      </c>
    </row>
    <row r="324" spans="1:31" x14ac:dyDescent="0.25">
      <c r="A324" s="58" t="str">
        <f t="shared" si="6"/>
        <v>Oesophagus17</v>
      </c>
      <c r="B324" s="58" t="s">
        <v>252</v>
      </c>
      <c r="C324" s="58" t="s">
        <v>11</v>
      </c>
      <c r="D324" s="58">
        <v>17</v>
      </c>
      <c r="E324" s="58" t="s">
        <v>204</v>
      </c>
      <c r="F324" s="58" t="s">
        <v>207</v>
      </c>
      <c r="G324" s="58">
        <v>1197</v>
      </c>
      <c r="H324" s="58">
        <v>19.63241</v>
      </c>
      <c r="I324" s="58">
        <v>16.745059999999999</v>
      </c>
      <c r="J324" s="58">
        <v>21.189730000000001</v>
      </c>
      <c r="K324" s="58">
        <v>15.515280000000001</v>
      </c>
      <c r="L324" s="58">
        <v>22.518789999999999</v>
      </c>
      <c r="M324" s="58">
        <v>18.984680000000001</v>
      </c>
      <c r="N324" s="58" t="s">
        <v>243</v>
      </c>
      <c r="O324" s="58" t="s">
        <v>243</v>
      </c>
      <c r="R324" s="58" t="s">
        <v>252</v>
      </c>
      <c r="S324" s="58" t="s">
        <v>11</v>
      </c>
      <c r="T324" s="58">
        <v>17</v>
      </c>
      <c r="U324" s="58" t="s">
        <v>204</v>
      </c>
      <c r="V324" s="58" t="s">
        <v>212</v>
      </c>
      <c r="W324" s="58">
        <v>1197</v>
      </c>
      <c r="X324" s="58">
        <v>19.63241</v>
      </c>
      <c r="Y324" s="58">
        <v>16.745059999999999</v>
      </c>
      <c r="Z324" s="58">
        <v>21.189730000000001</v>
      </c>
      <c r="AA324" s="58">
        <v>15.515280000000001</v>
      </c>
      <c r="AB324" s="58">
        <v>22.518789999999999</v>
      </c>
      <c r="AC324" s="58">
        <v>18.984680000000001</v>
      </c>
      <c r="AD324" s="58" t="s">
        <v>243</v>
      </c>
      <c r="AE324" s="58" t="s">
        <v>243</v>
      </c>
    </row>
    <row r="325" spans="1:31" x14ac:dyDescent="0.25">
      <c r="A325" s="58" t="str">
        <f t="shared" si="6"/>
        <v>Oesophagus18</v>
      </c>
      <c r="B325" s="58" t="s">
        <v>252</v>
      </c>
      <c r="C325" s="58" t="s">
        <v>11</v>
      </c>
      <c r="D325" s="58">
        <v>18</v>
      </c>
      <c r="E325" s="58" t="s">
        <v>197</v>
      </c>
      <c r="F325" s="58" t="s">
        <v>221</v>
      </c>
      <c r="G325" s="58">
        <v>1271</v>
      </c>
      <c r="H325" s="58">
        <v>16.91581</v>
      </c>
      <c r="I325" s="58">
        <v>16.81195</v>
      </c>
      <c r="J325" s="58">
        <v>21.125129999999999</v>
      </c>
      <c r="K325" s="58">
        <v>15.616300000000001</v>
      </c>
      <c r="L325" s="58">
        <v>22.412459999999999</v>
      </c>
      <c r="M325" s="58">
        <v>18.984680000000001</v>
      </c>
      <c r="N325" s="58" t="s">
        <v>243</v>
      </c>
      <c r="O325" s="58" t="s">
        <v>243</v>
      </c>
      <c r="R325" s="58" t="s">
        <v>252</v>
      </c>
      <c r="S325" s="58" t="s">
        <v>11</v>
      </c>
      <c r="T325" s="58">
        <v>18</v>
      </c>
      <c r="U325" s="58" t="s">
        <v>197</v>
      </c>
      <c r="V325" s="58" t="s">
        <v>221</v>
      </c>
      <c r="W325" s="58">
        <v>1271</v>
      </c>
      <c r="X325" s="58">
        <v>16.91581</v>
      </c>
      <c r="Y325" s="58">
        <v>16.81195</v>
      </c>
      <c r="Z325" s="58">
        <v>21.125129999999999</v>
      </c>
      <c r="AA325" s="58">
        <v>15.616300000000001</v>
      </c>
      <c r="AB325" s="58">
        <v>22.412459999999999</v>
      </c>
      <c r="AC325" s="58">
        <v>18.984680000000001</v>
      </c>
      <c r="AD325" s="58" t="s">
        <v>243</v>
      </c>
      <c r="AE325" s="58" t="s">
        <v>243</v>
      </c>
    </row>
    <row r="326" spans="1:31" x14ac:dyDescent="0.25">
      <c r="A326" s="58" t="str">
        <f t="shared" si="6"/>
        <v>Oesophagus19</v>
      </c>
      <c r="B326" s="58" t="s">
        <v>252</v>
      </c>
      <c r="C326" s="58" t="s">
        <v>11</v>
      </c>
      <c r="D326" s="58">
        <v>19</v>
      </c>
      <c r="E326" s="58" t="s">
        <v>190</v>
      </c>
      <c r="F326" s="58" t="s">
        <v>213</v>
      </c>
      <c r="G326" s="58">
        <v>1313</v>
      </c>
      <c r="H326" s="58">
        <v>20.182790000000001</v>
      </c>
      <c r="I326" s="58">
        <v>16.84751</v>
      </c>
      <c r="J326" s="58">
        <v>21.09</v>
      </c>
      <c r="K326" s="58">
        <v>15.670730000000001</v>
      </c>
      <c r="L326" s="58">
        <v>22.357749999999999</v>
      </c>
      <c r="M326" s="58">
        <v>18.984680000000001</v>
      </c>
      <c r="N326" s="58" t="s">
        <v>243</v>
      </c>
      <c r="O326" s="58" t="s">
        <v>243</v>
      </c>
      <c r="R326" s="58" t="s">
        <v>252</v>
      </c>
      <c r="S326" s="58" t="s">
        <v>11</v>
      </c>
      <c r="T326" s="58">
        <v>19</v>
      </c>
      <c r="U326" s="58" t="s">
        <v>190</v>
      </c>
      <c r="V326" s="58" t="s">
        <v>213</v>
      </c>
      <c r="W326" s="58">
        <v>1313</v>
      </c>
      <c r="X326" s="58">
        <v>20.182790000000001</v>
      </c>
      <c r="Y326" s="58">
        <v>16.84751</v>
      </c>
      <c r="Z326" s="58">
        <v>21.09</v>
      </c>
      <c r="AA326" s="58">
        <v>15.670730000000001</v>
      </c>
      <c r="AB326" s="58">
        <v>22.357749999999999</v>
      </c>
      <c r="AC326" s="58">
        <v>18.984680000000001</v>
      </c>
      <c r="AD326" s="58" t="s">
        <v>243</v>
      </c>
      <c r="AE326" s="58" t="s">
        <v>243</v>
      </c>
    </row>
    <row r="327" spans="1:31" x14ac:dyDescent="0.25">
      <c r="A327" s="58" t="str">
        <f t="shared" si="6"/>
        <v>Oesophagus20</v>
      </c>
      <c r="B327" s="58" t="s">
        <v>252</v>
      </c>
      <c r="C327" s="58" t="s">
        <v>11</v>
      </c>
      <c r="D327" s="58">
        <v>20</v>
      </c>
      <c r="G327" s="58">
        <v>1322</v>
      </c>
      <c r="I327" s="58">
        <v>16.854980000000001</v>
      </c>
      <c r="J327" s="58">
        <v>21.083490000000001</v>
      </c>
      <c r="K327" s="58">
        <v>15.681559999999999</v>
      </c>
      <c r="L327" s="58">
        <v>22.34609</v>
      </c>
      <c r="R327" s="58" t="s">
        <v>252</v>
      </c>
      <c r="S327" s="58" t="s">
        <v>11</v>
      </c>
      <c r="T327" s="58">
        <v>20</v>
      </c>
      <c r="W327" s="58">
        <v>1322</v>
      </c>
      <c r="Y327" s="58">
        <v>16.854980000000001</v>
      </c>
      <c r="Z327" s="58">
        <v>21.083490000000001</v>
      </c>
      <c r="AA327" s="58">
        <v>15.681559999999999</v>
      </c>
      <c r="AB327" s="58">
        <v>22.34609</v>
      </c>
    </row>
    <row r="328" spans="1:31" x14ac:dyDescent="0.25">
      <c r="A328" s="58" t="str">
        <f t="shared" si="6"/>
        <v>Oesophagus21</v>
      </c>
      <c r="B328" s="58" t="s">
        <v>252</v>
      </c>
      <c r="C328" s="58" t="s">
        <v>11</v>
      </c>
      <c r="D328" s="58">
        <v>21</v>
      </c>
      <c r="E328" s="58" t="s">
        <v>202</v>
      </c>
      <c r="F328" s="58" t="s">
        <v>219</v>
      </c>
      <c r="G328" s="58">
        <v>1441</v>
      </c>
      <c r="H328" s="58">
        <v>22.345590000000001</v>
      </c>
      <c r="I328" s="58">
        <v>16.945399999999999</v>
      </c>
      <c r="J328" s="58">
        <v>20.99577</v>
      </c>
      <c r="K328" s="58">
        <v>15.821160000000001</v>
      </c>
      <c r="L328" s="58">
        <v>22.202000000000002</v>
      </c>
      <c r="M328" s="58">
        <v>18.984680000000001</v>
      </c>
      <c r="N328" s="58" t="s">
        <v>253</v>
      </c>
      <c r="O328" s="58" t="s">
        <v>253</v>
      </c>
      <c r="R328" s="58" t="s">
        <v>252</v>
      </c>
      <c r="S328" s="58" t="s">
        <v>11</v>
      </c>
      <c r="T328" s="58">
        <v>21</v>
      </c>
      <c r="U328" s="58" t="s">
        <v>202</v>
      </c>
      <c r="V328" s="58" t="s">
        <v>219</v>
      </c>
      <c r="W328" s="58">
        <v>1441</v>
      </c>
      <c r="X328" s="58">
        <v>22.345590000000001</v>
      </c>
      <c r="Y328" s="58">
        <v>16.945399999999999</v>
      </c>
      <c r="Z328" s="58">
        <v>20.99577</v>
      </c>
      <c r="AA328" s="58">
        <v>15.821160000000001</v>
      </c>
      <c r="AB328" s="58">
        <v>22.202000000000002</v>
      </c>
      <c r="AC328" s="58">
        <v>18.984680000000001</v>
      </c>
      <c r="AD328" s="58" t="s">
        <v>253</v>
      </c>
      <c r="AE328" s="58" t="s">
        <v>253</v>
      </c>
    </row>
    <row r="329" spans="1:31" x14ac:dyDescent="0.25">
      <c r="A329" s="58" t="str">
        <f t="shared" si="6"/>
        <v>Oesophagus22</v>
      </c>
      <c r="B329" s="58" t="s">
        <v>252</v>
      </c>
      <c r="C329" s="58" t="s">
        <v>11</v>
      </c>
      <c r="D329" s="58">
        <v>22</v>
      </c>
      <c r="G329" s="58">
        <v>1542</v>
      </c>
      <c r="I329" s="58">
        <v>17.013459999999998</v>
      </c>
      <c r="J329" s="58">
        <v>20.929030000000001</v>
      </c>
      <c r="K329" s="58">
        <v>15.92395</v>
      </c>
      <c r="L329" s="58">
        <v>22.095020000000002</v>
      </c>
      <c r="R329" s="58" t="s">
        <v>252</v>
      </c>
      <c r="S329" s="58" t="s">
        <v>11</v>
      </c>
      <c r="T329" s="58">
        <v>22</v>
      </c>
      <c r="W329" s="58">
        <v>1542</v>
      </c>
      <c r="Y329" s="58">
        <v>17.013459999999998</v>
      </c>
      <c r="Z329" s="58">
        <v>20.929030000000001</v>
      </c>
      <c r="AA329" s="58">
        <v>15.92395</v>
      </c>
      <c r="AB329" s="58">
        <v>22.095020000000002</v>
      </c>
    </row>
    <row r="330" spans="1:31" x14ac:dyDescent="0.25">
      <c r="A330" s="58" t="str">
        <f t="shared" si="6"/>
        <v>Oesophagus23</v>
      </c>
      <c r="B330" s="58" t="s">
        <v>252</v>
      </c>
      <c r="C330" s="58" t="s">
        <v>11</v>
      </c>
      <c r="D330" s="58">
        <v>23</v>
      </c>
      <c r="G330" s="58">
        <v>1762</v>
      </c>
      <c r="I330" s="58">
        <v>17.142109999999999</v>
      </c>
      <c r="J330" s="58">
        <v>20.80452</v>
      </c>
      <c r="K330" s="58">
        <v>16.120899999999999</v>
      </c>
      <c r="L330" s="58">
        <v>21.892859999999999</v>
      </c>
      <c r="R330" s="58" t="s">
        <v>252</v>
      </c>
      <c r="S330" s="58" t="s">
        <v>11</v>
      </c>
      <c r="T330" s="58">
        <v>23</v>
      </c>
      <c r="W330" s="58">
        <v>1762</v>
      </c>
      <c r="Y330" s="58">
        <v>17.142109999999999</v>
      </c>
      <c r="Z330" s="58">
        <v>20.80452</v>
      </c>
      <c r="AA330" s="58">
        <v>16.120899999999999</v>
      </c>
      <c r="AB330" s="58">
        <v>21.892859999999999</v>
      </c>
    </row>
    <row r="331" spans="1:31" x14ac:dyDescent="0.25">
      <c r="A331" s="58" t="str">
        <f t="shared" si="6"/>
        <v>Oesophagus24</v>
      </c>
      <c r="B331" s="58" t="s">
        <v>252</v>
      </c>
      <c r="C331" s="58" t="s">
        <v>11</v>
      </c>
      <c r="D331" s="58">
        <v>24</v>
      </c>
      <c r="E331" s="58" t="s">
        <v>193</v>
      </c>
      <c r="F331" s="58" t="s">
        <v>173</v>
      </c>
      <c r="G331" s="58">
        <v>1847</v>
      </c>
      <c r="H331" s="58">
        <v>22.63129</v>
      </c>
      <c r="I331" s="58">
        <v>17.184629999999999</v>
      </c>
      <c r="J331" s="58">
        <v>20.762409999999999</v>
      </c>
      <c r="K331" s="58">
        <v>16.187149999999999</v>
      </c>
      <c r="L331" s="58">
        <v>21.824159999999999</v>
      </c>
      <c r="M331" s="58">
        <v>18.984680000000001</v>
      </c>
      <c r="N331" s="58" t="s">
        <v>253</v>
      </c>
      <c r="O331" s="58" t="s">
        <v>253</v>
      </c>
      <c r="R331" s="58" t="s">
        <v>252</v>
      </c>
      <c r="S331" s="58" t="s">
        <v>11</v>
      </c>
      <c r="T331" s="58">
        <v>24</v>
      </c>
      <c r="U331" s="58" t="s">
        <v>193</v>
      </c>
      <c r="V331" s="58" t="s">
        <v>173</v>
      </c>
      <c r="W331" s="58">
        <v>1847</v>
      </c>
      <c r="X331" s="58">
        <v>22.63129</v>
      </c>
      <c r="Y331" s="58">
        <v>17.184629999999999</v>
      </c>
      <c r="Z331" s="58">
        <v>20.762409999999999</v>
      </c>
      <c r="AA331" s="58">
        <v>16.187149999999999</v>
      </c>
      <c r="AB331" s="58">
        <v>21.824159999999999</v>
      </c>
      <c r="AC331" s="58">
        <v>18.984680000000001</v>
      </c>
      <c r="AD331" s="58" t="s">
        <v>253</v>
      </c>
      <c r="AE331" s="58" t="s">
        <v>253</v>
      </c>
    </row>
    <row r="332" spans="1:31" x14ac:dyDescent="0.25">
      <c r="A332" s="58" t="str">
        <f t="shared" si="6"/>
        <v>Oesophagus25</v>
      </c>
      <c r="B332" s="58" t="s">
        <v>252</v>
      </c>
      <c r="C332" s="58" t="s">
        <v>11</v>
      </c>
      <c r="D332" s="58">
        <v>25</v>
      </c>
      <c r="G332" s="58">
        <v>1982</v>
      </c>
      <c r="I332" s="58">
        <v>17.24775</v>
      </c>
      <c r="J332" s="58">
        <v>20.701029999999999</v>
      </c>
      <c r="K332" s="58">
        <v>16.282489999999999</v>
      </c>
      <c r="L332" s="58">
        <v>21.725829999999998</v>
      </c>
      <c r="R332" s="58" t="s">
        <v>252</v>
      </c>
      <c r="S332" s="58" t="s">
        <v>11</v>
      </c>
      <c r="T332" s="58">
        <v>25</v>
      </c>
      <c r="W332" s="58">
        <v>1982</v>
      </c>
      <c r="Y332" s="58">
        <v>17.24775</v>
      </c>
      <c r="Z332" s="58">
        <v>20.701029999999999</v>
      </c>
      <c r="AA332" s="58">
        <v>16.282489999999999</v>
      </c>
      <c r="AB332" s="58">
        <v>21.725829999999998</v>
      </c>
    </row>
    <row r="333" spans="1:31" x14ac:dyDescent="0.25">
      <c r="A333" s="58" t="str">
        <f t="shared" si="6"/>
        <v>Oesophagus26</v>
      </c>
      <c r="B333" s="58" t="s">
        <v>252</v>
      </c>
      <c r="C333" s="58" t="s">
        <v>11</v>
      </c>
      <c r="D333" s="58">
        <v>26</v>
      </c>
      <c r="G333" s="58">
        <v>2202</v>
      </c>
      <c r="I333" s="58">
        <v>17.33717</v>
      </c>
      <c r="J333" s="58">
        <v>20.613250000000001</v>
      </c>
      <c r="K333" s="58">
        <v>16.419830000000001</v>
      </c>
      <c r="L333" s="58">
        <v>21.584240000000001</v>
      </c>
      <c r="R333" s="58" t="s">
        <v>252</v>
      </c>
      <c r="S333" s="58" t="s">
        <v>11</v>
      </c>
      <c r="T333" s="58">
        <v>26</v>
      </c>
      <c r="W333" s="58">
        <v>2202</v>
      </c>
      <c r="Y333" s="58">
        <v>17.33717</v>
      </c>
      <c r="Z333" s="58">
        <v>20.613250000000001</v>
      </c>
      <c r="AA333" s="58">
        <v>16.419830000000001</v>
      </c>
      <c r="AB333" s="58">
        <v>21.584240000000001</v>
      </c>
    </row>
    <row r="334" spans="1:31" x14ac:dyDescent="0.25">
      <c r="A334" s="58" t="str">
        <f t="shared" si="6"/>
        <v>Oesophagus27</v>
      </c>
      <c r="B334" s="58" t="s">
        <v>252</v>
      </c>
      <c r="C334" s="58" t="s">
        <v>11</v>
      </c>
      <c r="D334" s="58">
        <v>27</v>
      </c>
      <c r="G334" s="58">
        <v>2422</v>
      </c>
      <c r="I334" s="58">
        <v>17.414210000000001</v>
      </c>
      <c r="J334" s="58">
        <v>20.538270000000001</v>
      </c>
      <c r="K334" s="58">
        <v>16.53828</v>
      </c>
      <c r="L334" s="58">
        <v>21.462479999999999</v>
      </c>
      <c r="R334" s="58" t="s">
        <v>252</v>
      </c>
      <c r="S334" s="58" t="s">
        <v>11</v>
      </c>
      <c r="T334" s="58">
        <v>27</v>
      </c>
      <c r="W334" s="58">
        <v>2422</v>
      </c>
      <c r="Y334" s="58">
        <v>17.414210000000001</v>
      </c>
      <c r="Z334" s="58">
        <v>20.538270000000001</v>
      </c>
      <c r="AA334" s="58">
        <v>16.53828</v>
      </c>
      <c r="AB334" s="58">
        <v>21.462479999999999</v>
      </c>
    </row>
    <row r="335" spans="1:31" x14ac:dyDescent="0.25">
      <c r="A335" s="58" t="str">
        <f t="shared" si="6"/>
        <v>Oesophagus28</v>
      </c>
      <c r="B335" s="58" t="s">
        <v>252</v>
      </c>
      <c r="C335" s="58" t="s">
        <v>11</v>
      </c>
      <c r="D335" s="58">
        <v>28</v>
      </c>
      <c r="E335" s="58" t="s">
        <v>194</v>
      </c>
      <c r="F335" s="58" t="s">
        <v>174</v>
      </c>
      <c r="G335" s="58">
        <v>2446</v>
      </c>
      <c r="H335" s="58">
        <v>19.378579999999999</v>
      </c>
      <c r="I335" s="58">
        <v>17.422080000000001</v>
      </c>
      <c r="J335" s="58">
        <v>20.530460000000001</v>
      </c>
      <c r="K335" s="58">
        <v>16.55059</v>
      </c>
      <c r="L335" s="58">
        <v>21.45045</v>
      </c>
      <c r="M335" s="58">
        <v>18.984680000000001</v>
      </c>
      <c r="N335" s="58" t="s">
        <v>243</v>
      </c>
      <c r="O335" s="58" t="s">
        <v>243</v>
      </c>
      <c r="R335" s="58" t="s">
        <v>252</v>
      </c>
      <c r="S335" s="58" t="s">
        <v>11</v>
      </c>
      <c r="T335" s="58">
        <v>28</v>
      </c>
      <c r="U335" s="58" t="s">
        <v>194</v>
      </c>
      <c r="V335" s="58" t="s">
        <v>174</v>
      </c>
      <c r="W335" s="58">
        <v>2446</v>
      </c>
      <c r="X335" s="58">
        <v>19.378579999999999</v>
      </c>
      <c r="Y335" s="58">
        <v>17.422080000000001</v>
      </c>
      <c r="Z335" s="58">
        <v>20.530460000000001</v>
      </c>
      <c r="AA335" s="58">
        <v>16.55059</v>
      </c>
      <c r="AB335" s="58">
        <v>21.45045</v>
      </c>
      <c r="AC335" s="58">
        <v>18.984680000000001</v>
      </c>
      <c r="AD335" s="58" t="s">
        <v>243</v>
      </c>
      <c r="AE335" s="58" t="s">
        <v>243</v>
      </c>
    </row>
    <row r="336" spans="1:31" x14ac:dyDescent="0.25">
      <c r="A336" s="58" t="str">
        <f t="shared" si="6"/>
        <v>Oesophagus29</v>
      </c>
      <c r="B336" s="58" t="s">
        <v>252</v>
      </c>
      <c r="C336" s="58" t="s">
        <v>11</v>
      </c>
      <c r="D336" s="58">
        <v>29</v>
      </c>
      <c r="G336" s="58">
        <v>2642</v>
      </c>
      <c r="I336" s="58">
        <v>17.481470000000002</v>
      </c>
      <c r="J336" s="58">
        <v>20.472259999999999</v>
      </c>
      <c r="K336" s="58">
        <v>16.641770000000001</v>
      </c>
      <c r="L336" s="58">
        <v>21.356560000000002</v>
      </c>
      <c r="R336" s="58" t="s">
        <v>252</v>
      </c>
      <c r="S336" s="58" t="s">
        <v>11</v>
      </c>
      <c r="T336" s="58">
        <v>29</v>
      </c>
      <c r="W336" s="58">
        <v>2642</v>
      </c>
      <c r="Y336" s="58">
        <v>17.481470000000002</v>
      </c>
      <c r="Z336" s="58">
        <v>20.472259999999999</v>
      </c>
      <c r="AA336" s="58">
        <v>16.641770000000001</v>
      </c>
      <c r="AB336" s="58">
        <v>21.356560000000002</v>
      </c>
    </row>
    <row r="337" spans="1:31" x14ac:dyDescent="0.25">
      <c r="A337" s="58" t="str">
        <f t="shared" si="6"/>
        <v>Oesophagus30</v>
      </c>
      <c r="B337" s="58" t="s">
        <v>252</v>
      </c>
      <c r="C337" s="58" t="s">
        <v>11</v>
      </c>
      <c r="D337" s="58">
        <v>30</v>
      </c>
      <c r="E337" s="58" t="s">
        <v>192</v>
      </c>
      <c r="F337" s="58" t="s">
        <v>185</v>
      </c>
      <c r="G337" s="58">
        <v>2685</v>
      </c>
      <c r="H337" s="58">
        <v>18.58473</v>
      </c>
      <c r="I337" s="58">
        <v>17.493459999999999</v>
      </c>
      <c r="J337" s="58">
        <v>20.46058</v>
      </c>
      <c r="K337" s="58">
        <v>16.66046</v>
      </c>
      <c r="L337" s="58">
        <v>21.337140000000002</v>
      </c>
      <c r="M337" s="58">
        <v>18.984680000000001</v>
      </c>
      <c r="N337" s="58" t="s">
        <v>243</v>
      </c>
      <c r="O337" s="58" t="s">
        <v>243</v>
      </c>
      <c r="R337" s="58" t="s">
        <v>252</v>
      </c>
      <c r="S337" s="58" t="s">
        <v>11</v>
      </c>
      <c r="T337" s="58">
        <v>30</v>
      </c>
      <c r="U337" s="58" t="s">
        <v>192</v>
      </c>
      <c r="V337" s="58" t="s">
        <v>185</v>
      </c>
      <c r="W337" s="58">
        <v>2685</v>
      </c>
      <c r="X337" s="58">
        <v>18.58473</v>
      </c>
      <c r="Y337" s="58">
        <v>17.493459999999999</v>
      </c>
      <c r="Z337" s="58">
        <v>20.46058</v>
      </c>
      <c r="AA337" s="58">
        <v>16.66046</v>
      </c>
      <c r="AB337" s="58">
        <v>21.337140000000002</v>
      </c>
      <c r="AC337" s="58">
        <v>18.984680000000001</v>
      </c>
      <c r="AD337" s="58" t="s">
        <v>243</v>
      </c>
      <c r="AE337" s="58" t="s">
        <v>243</v>
      </c>
    </row>
    <row r="338" spans="1:31" x14ac:dyDescent="0.25">
      <c r="A338" s="58" t="str">
        <f t="shared" si="6"/>
        <v>Oesophagus31</v>
      </c>
      <c r="B338" s="58" t="s">
        <v>252</v>
      </c>
      <c r="C338" s="58" t="s">
        <v>11</v>
      </c>
      <c r="D338" s="58">
        <v>31</v>
      </c>
      <c r="G338" s="58">
        <v>2862</v>
      </c>
      <c r="I338" s="58">
        <v>17.540859999999999</v>
      </c>
      <c r="J338" s="58">
        <v>20.414370000000002</v>
      </c>
      <c r="K338" s="58">
        <v>16.733409999999999</v>
      </c>
      <c r="L338" s="58">
        <v>21.26324</v>
      </c>
      <c r="R338" s="58" t="s">
        <v>252</v>
      </c>
      <c r="S338" s="58" t="s">
        <v>11</v>
      </c>
      <c r="T338" s="58">
        <v>31</v>
      </c>
      <c r="W338" s="58">
        <v>2862</v>
      </c>
      <c r="Y338" s="58">
        <v>17.540859999999999</v>
      </c>
      <c r="Z338" s="58">
        <v>20.414370000000002</v>
      </c>
      <c r="AA338" s="58">
        <v>16.733409999999999</v>
      </c>
      <c r="AB338" s="58">
        <v>21.26324</v>
      </c>
    </row>
    <row r="339" spans="1:31" x14ac:dyDescent="0.25">
      <c r="A339" s="58" t="str">
        <f t="shared" si="6"/>
        <v>Oral cavity1</v>
      </c>
      <c r="B339" s="58" t="s">
        <v>252</v>
      </c>
      <c r="C339" s="58" t="s">
        <v>15</v>
      </c>
      <c r="D339" s="58">
        <v>1</v>
      </c>
      <c r="G339" s="58">
        <v>181</v>
      </c>
      <c r="I339" s="58">
        <v>67.863429999999994</v>
      </c>
      <c r="J339" s="58">
        <v>80.549289999999999</v>
      </c>
      <c r="K339" s="58">
        <v>63.976039999999998</v>
      </c>
      <c r="L339" s="58">
        <v>83.908289999999994</v>
      </c>
      <c r="R339" s="58" t="s">
        <v>252</v>
      </c>
      <c r="S339" s="58" t="s">
        <v>15</v>
      </c>
      <c r="T339" s="58">
        <v>1</v>
      </c>
      <c r="W339" s="58">
        <v>181</v>
      </c>
      <c r="Y339" s="58">
        <v>67.863429999999994</v>
      </c>
      <c r="Z339" s="58">
        <v>80.549289999999999</v>
      </c>
      <c r="AA339" s="58">
        <v>63.976039999999998</v>
      </c>
      <c r="AB339" s="58">
        <v>83.908289999999994</v>
      </c>
    </row>
    <row r="340" spans="1:31" x14ac:dyDescent="0.25">
      <c r="A340" s="58" t="str">
        <f t="shared" si="6"/>
        <v>Oral cavity2</v>
      </c>
      <c r="B340" s="58" t="s">
        <v>252</v>
      </c>
      <c r="C340" s="58" t="s">
        <v>15</v>
      </c>
      <c r="D340" s="58">
        <v>2</v>
      </c>
      <c r="E340" s="58" t="s">
        <v>195</v>
      </c>
      <c r="F340" s="58" t="s">
        <v>181</v>
      </c>
      <c r="G340" s="58">
        <v>188</v>
      </c>
      <c r="H340" s="58">
        <v>71.276600000000002</v>
      </c>
      <c r="I340" s="58">
        <v>67.997860000000003</v>
      </c>
      <c r="J340" s="58">
        <v>80.445130000000006</v>
      </c>
      <c r="K340" s="58">
        <v>64.178539999999998</v>
      </c>
      <c r="L340" s="58">
        <v>83.765320000000003</v>
      </c>
      <c r="M340" s="58">
        <v>74.609570000000005</v>
      </c>
      <c r="N340" s="58" t="s">
        <v>243</v>
      </c>
      <c r="O340" s="58" t="s">
        <v>243</v>
      </c>
      <c r="R340" s="58" t="s">
        <v>252</v>
      </c>
      <c r="S340" s="58" t="s">
        <v>15</v>
      </c>
      <c r="T340" s="58">
        <v>2</v>
      </c>
      <c r="U340" s="58" t="s">
        <v>195</v>
      </c>
      <c r="V340" s="58" t="s">
        <v>181</v>
      </c>
      <c r="W340" s="58">
        <v>188</v>
      </c>
      <c r="X340" s="58">
        <v>71.276600000000002</v>
      </c>
      <c r="Y340" s="58">
        <v>67.997860000000003</v>
      </c>
      <c r="Z340" s="58">
        <v>80.445130000000006</v>
      </c>
      <c r="AA340" s="58">
        <v>64.178539999999998</v>
      </c>
      <c r="AB340" s="58">
        <v>83.765320000000003</v>
      </c>
      <c r="AC340" s="58">
        <v>74.609570000000005</v>
      </c>
      <c r="AD340" s="58" t="s">
        <v>243</v>
      </c>
      <c r="AE340" s="58" t="s">
        <v>243</v>
      </c>
    </row>
    <row r="341" spans="1:31" x14ac:dyDescent="0.25">
      <c r="A341" s="58" t="str">
        <f t="shared" si="6"/>
        <v>Oral cavity3</v>
      </c>
      <c r="B341" s="58" t="s">
        <v>252</v>
      </c>
      <c r="C341" s="58" t="s">
        <v>15</v>
      </c>
      <c r="D341" s="58">
        <v>3</v>
      </c>
      <c r="E341" s="58" t="s">
        <v>189</v>
      </c>
      <c r="F341" s="58" t="s">
        <v>214</v>
      </c>
      <c r="G341" s="58">
        <v>221</v>
      </c>
      <c r="H341" s="58">
        <v>83.710400000000007</v>
      </c>
      <c r="I341" s="58">
        <v>68.531509999999997</v>
      </c>
      <c r="J341" s="58">
        <v>80.017080000000007</v>
      </c>
      <c r="K341" s="58">
        <v>65.035179999999997</v>
      </c>
      <c r="L341" s="58">
        <v>83.100809999999996</v>
      </c>
      <c r="M341" s="58">
        <v>74.609570000000005</v>
      </c>
      <c r="N341" s="58" t="s">
        <v>253</v>
      </c>
      <c r="O341" s="58" t="s">
        <v>253</v>
      </c>
      <c r="R341" s="58" t="s">
        <v>252</v>
      </c>
      <c r="S341" s="58" t="s">
        <v>15</v>
      </c>
      <c r="T341" s="58">
        <v>3</v>
      </c>
      <c r="U341" s="58" t="s">
        <v>189</v>
      </c>
      <c r="V341" s="58" t="s">
        <v>214</v>
      </c>
      <c r="W341" s="58">
        <v>221</v>
      </c>
      <c r="X341" s="58">
        <v>83.710400000000007</v>
      </c>
      <c r="Y341" s="58">
        <v>68.531509999999997</v>
      </c>
      <c r="Z341" s="58">
        <v>80.017080000000007</v>
      </c>
      <c r="AA341" s="58">
        <v>65.035179999999997</v>
      </c>
      <c r="AB341" s="58">
        <v>83.100809999999996</v>
      </c>
      <c r="AC341" s="58">
        <v>74.609570000000005</v>
      </c>
      <c r="AD341" s="58" t="s">
        <v>253</v>
      </c>
      <c r="AE341" s="58" t="s">
        <v>253</v>
      </c>
    </row>
    <row r="342" spans="1:31" x14ac:dyDescent="0.25">
      <c r="A342" s="58" t="str">
        <f t="shared" si="6"/>
        <v>Oral cavity4</v>
      </c>
      <c r="B342" s="58" t="s">
        <v>252</v>
      </c>
      <c r="C342" s="58" t="s">
        <v>15</v>
      </c>
      <c r="D342" s="58">
        <v>4</v>
      </c>
      <c r="E342" s="58" t="s">
        <v>196</v>
      </c>
      <c r="F342" s="58" t="s">
        <v>215</v>
      </c>
      <c r="G342" s="58">
        <v>239</v>
      </c>
      <c r="H342" s="58">
        <v>79.079499999999996</v>
      </c>
      <c r="I342" s="58">
        <v>68.778270000000006</v>
      </c>
      <c r="J342" s="58">
        <v>79.823939999999993</v>
      </c>
      <c r="K342" s="58">
        <v>65.417209999999997</v>
      </c>
      <c r="L342" s="58">
        <v>82.785390000000007</v>
      </c>
      <c r="M342" s="58">
        <v>74.609570000000005</v>
      </c>
      <c r="N342" s="58" t="s">
        <v>243</v>
      </c>
      <c r="O342" s="58" t="s">
        <v>243</v>
      </c>
      <c r="R342" s="58" t="s">
        <v>252</v>
      </c>
      <c r="S342" s="58" t="s">
        <v>15</v>
      </c>
      <c r="T342" s="58">
        <v>4</v>
      </c>
      <c r="U342" s="58" t="s">
        <v>196</v>
      </c>
      <c r="V342" s="58" t="s">
        <v>215</v>
      </c>
      <c r="W342" s="58">
        <v>239</v>
      </c>
      <c r="X342" s="58">
        <v>79.079499999999996</v>
      </c>
      <c r="Y342" s="58">
        <v>68.778270000000006</v>
      </c>
      <c r="Z342" s="58">
        <v>79.823939999999993</v>
      </c>
      <c r="AA342" s="58">
        <v>65.417209999999997</v>
      </c>
      <c r="AB342" s="58">
        <v>82.785390000000007</v>
      </c>
      <c r="AC342" s="58">
        <v>74.609570000000005</v>
      </c>
      <c r="AD342" s="58" t="s">
        <v>243</v>
      </c>
      <c r="AE342" s="58" t="s">
        <v>243</v>
      </c>
    </row>
    <row r="343" spans="1:31" x14ac:dyDescent="0.25">
      <c r="A343" s="58" t="str">
        <f t="shared" si="6"/>
        <v>Oral cavity5</v>
      </c>
      <c r="B343" s="58" t="s">
        <v>252</v>
      </c>
      <c r="C343" s="58" t="s">
        <v>15</v>
      </c>
      <c r="D343" s="58">
        <v>5</v>
      </c>
      <c r="G343" s="58">
        <v>251</v>
      </c>
      <c r="I343" s="58">
        <v>68.938090000000003</v>
      </c>
      <c r="J343" s="58">
        <v>79.696359999999999</v>
      </c>
      <c r="K343" s="58">
        <v>65.65849</v>
      </c>
      <c r="L343" s="58">
        <v>82.608180000000004</v>
      </c>
      <c r="R343" s="58" t="s">
        <v>252</v>
      </c>
      <c r="S343" s="58" t="s">
        <v>15</v>
      </c>
      <c r="T343" s="58">
        <v>5</v>
      </c>
      <c r="W343" s="58">
        <v>251</v>
      </c>
      <c r="Y343" s="58">
        <v>68.938090000000003</v>
      </c>
      <c r="Z343" s="58">
        <v>79.696359999999999</v>
      </c>
      <c r="AA343" s="58">
        <v>65.65849</v>
      </c>
      <c r="AB343" s="58">
        <v>82.608180000000004</v>
      </c>
    </row>
    <row r="344" spans="1:31" x14ac:dyDescent="0.25">
      <c r="A344" s="58" t="str">
        <f t="shared" si="6"/>
        <v>Oral cavity6</v>
      </c>
      <c r="B344" s="58" t="s">
        <v>252</v>
      </c>
      <c r="C344" s="58" t="s">
        <v>15</v>
      </c>
      <c r="D344" s="58">
        <v>6</v>
      </c>
      <c r="E344" s="58" t="s">
        <v>198</v>
      </c>
      <c r="F344" s="58" t="s">
        <v>183</v>
      </c>
      <c r="G344" s="58">
        <v>255</v>
      </c>
      <c r="H344" s="58">
        <v>75.686269999999993</v>
      </c>
      <c r="I344" s="58">
        <v>68.982519999999994</v>
      </c>
      <c r="J344" s="58">
        <v>79.663340000000005</v>
      </c>
      <c r="K344" s="58">
        <v>65.725300000000004</v>
      </c>
      <c r="L344" s="58">
        <v>82.552260000000004</v>
      </c>
      <c r="M344" s="58">
        <v>74.609570000000005</v>
      </c>
      <c r="N344" s="58" t="s">
        <v>243</v>
      </c>
      <c r="O344" s="58" t="s">
        <v>243</v>
      </c>
      <c r="R344" s="58" t="s">
        <v>252</v>
      </c>
      <c r="S344" s="58" t="s">
        <v>15</v>
      </c>
      <c r="T344" s="58">
        <v>6</v>
      </c>
      <c r="U344" s="58" t="s">
        <v>198</v>
      </c>
      <c r="V344" s="58" t="s">
        <v>183</v>
      </c>
      <c r="W344" s="58">
        <v>255</v>
      </c>
      <c r="X344" s="58">
        <v>75.686269999999993</v>
      </c>
      <c r="Y344" s="58">
        <v>68.982519999999994</v>
      </c>
      <c r="Z344" s="58">
        <v>79.663340000000005</v>
      </c>
      <c r="AA344" s="58">
        <v>65.725300000000004</v>
      </c>
      <c r="AB344" s="58">
        <v>82.552260000000004</v>
      </c>
      <c r="AC344" s="58">
        <v>74.609570000000005</v>
      </c>
      <c r="AD344" s="58" t="s">
        <v>243</v>
      </c>
      <c r="AE344" s="58" t="s">
        <v>243</v>
      </c>
    </row>
    <row r="345" spans="1:31" x14ac:dyDescent="0.25">
      <c r="A345" s="58" t="str">
        <f t="shared" si="6"/>
        <v>Oral cavity7</v>
      </c>
      <c r="B345" s="58" t="s">
        <v>252</v>
      </c>
      <c r="C345" s="58" t="s">
        <v>15</v>
      </c>
      <c r="D345" s="58">
        <v>7</v>
      </c>
      <c r="E345" s="58" t="s">
        <v>203</v>
      </c>
      <c r="F345" s="58" t="s">
        <v>216</v>
      </c>
      <c r="G345" s="58">
        <v>275</v>
      </c>
      <c r="H345" s="58">
        <v>73.090909999999994</v>
      </c>
      <c r="I345" s="58">
        <v>69.194919999999996</v>
      </c>
      <c r="J345" s="58">
        <v>79.49288</v>
      </c>
      <c r="K345" s="58">
        <v>66.073139999999995</v>
      </c>
      <c r="L345" s="58">
        <v>82.268730000000005</v>
      </c>
      <c r="M345" s="58">
        <v>74.609570000000005</v>
      </c>
      <c r="N345" s="58" t="s">
        <v>243</v>
      </c>
      <c r="O345" s="58" t="s">
        <v>243</v>
      </c>
      <c r="R345" s="58" t="s">
        <v>252</v>
      </c>
      <c r="S345" s="58" t="s">
        <v>15</v>
      </c>
      <c r="T345" s="58">
        <v>7</v>
      </c>
      <c r="U345" s="58" t="s">
        <v>203</v>
      </c>
      <c r="V345" s="58" t="s">
        <v>216</v>
      </c>
      <c r="W345" s="58">
        <v>275</v>
      </c>
      <c r="X345" s="58">
        <v>73.090909999999994</v>
      </c>
      <c r="Y345" s="58">
        <v>69.194919999999996</v>
      </c>
      <c r="Z345" s="58">
        <v>79.49288</v>
      </c>
      <c r="AA345" s="58">
        <v>66.073139999999995</v>
      </c>
      <c r="AB345" s="58">
        <v>82.268730000000005</v>
      </c>
      <c r="AC345" s="58">
        <v>74.609570000000005</v>
      </c>
      <c r="AD345" s="58" t="s">
        <v>243</v>
      </c>
      <c r="AE345" s="58" t="s">
        <v>243</v>
      </c>
    </row>
    <row r="346" spans="1:31" x14ac:dyDescent="0.25">
      <c r="A346" s="58" t="str">
        <f t="shared" si="6"/>
        <v>Oral cavity8</v>
      </c>
      <c r="B346" s="58" t="s">
        <v>252</v>
      </c>
      <c r="C346" s="58" t="s">
        <v>15</v>
      </c>
      <c r="D346" s="58">
        <v>8</v>
      </c>
      <c r="E346" s="58" t="s">
        <v>199</v>
      </c>
      <c r="F346" s="58" t="s">
        <v>179</v>
      </c>
      <c r="G346" s="58">
        <v>277</v>
      </c>
      <c r="H346" s="58">
        <v>74.368229999999997</v>
      </c>
      <c r="I346" s="58">
        <v>69.216369999999998</v>
      </c>
      <c r="J346" s="58">
        <v>79.469340000000003</v>
      </c>
      <c r="K346" s="58">
        <v>66.111109999999996</v>
      </c>
      <c r="L346" s="58">
        <v>82.242459999999994</v>
      </c>
      <c r="M346" s="58">
        <v>74.609570000000005</v>
      </c>
      <c r="N346" s="58" t="s">
        <v>243</v>
      </c>
      <c r="O346" s="58" t="s">
        <v>243</v>
      </c>
      <c r="R346" s="58" t="s">
        <v>252</v>
      </c>
      <c r="S346" s="58" t="s">
        <v>15</v>
      </c>
      <c r="T346" s="58">
        <v>8</v>
      </c>
      <c r="U346" s="58" t="s">
        <v>199</v>
      </c>
      <c r="V346" s="58" t="s">
        <v>179</v>
      </c>
      <c r="W346" s="58">
        <v>277</v>
      </c>
      <c r="X346" s="58">
        <v>74.368229999999997</v>
      </c>
      <c r="Y346" s="58">
        <v>69.216369999999998</v>
      </c>
      <c r="Z346" s="58">
        <v>79.469340000000003</v>
      </c>
      <c r="AA346" s="58">
        <v>66.111109999999996</v>
      </c>
      <c r="AB346" s="58">
        <v>82.242459999999994</v>
      </c>
      <c r="AC346" s="58">
        <v>74.609570000000005</v>
      </c>
      <c r="AD346" s="58" t="s">
        <v>243</v>
      </c>
      <c r="AE346" s="58" t="s">
        <v>243</v>
      </c>
    </row>
    <row r="347" spans="1:31" x14ac:dyDescent="0.25">
      <c r="A347" s="58" t="str">
        <f t="shared" si="6"/>
        <v>Oral cavity9</v>
      </c>
      <c r="B347" s="58" t="s">
        <v>252</v>
      </c>
      <c r="C347" s="58" t="s">
        <v>15</v>
      </c>
      <c r="D347" s="58">
        <v>9</v>
      </c>
      <c r="E347" s="58" t="s">
        <v>191</v>
      </c>
      <c r="F347" s="58" t="s">
        <v>245</v>
      </c>
      <c r="G347" s="58">
        <v>284</v>
      </c>
      <c r="H347" s="58">
        <v>74.647890000000004</v>
      </c>
      <c r="I347" s="58">
        <v>69.287670000000006</v>
      </c>
      <c r="J347" s="58">
        <v>79.419219999999996</v>
      </c>
      <c r="K347" s="58">
        <v>66.224429999999998</v>
      </c>
      <c r="L347" s="58">
        <v>82.156899999999993</v>
      </c>
      <c r="M347" s="58">
        <v>74.609570000000005</v>
      </c>
      <c r="N347" s="58" t="s">
        <v>243</v>
      </c>
      <c r="O347" s="58" t="s">
        <v>243</v>
      </c>
      <c r="R347" s="58" t="s">
        <v>252</v>
      </c>
      <c r="S347" s="58" t="s">
        <v>15</v>
      </c>
      <c r="T347" s="58">
        <v>9</v>
      </c>
      <c r="U347" s="58" t="s">
        <v>191</v>
      </c>
      <c r="V347" s="58" t="s">
        <v>245</v>
      </c>
      <c r="W347" s="58">
        <v>284</v>
      </c>
      <c r="X347" s="58">
        <v>74.647890000000004</v>
      </c>
      <c r="Y347" s="58">
        <v>69.287670000000006</v>
      </c>
      <c r="Z347" s="58">
        <v>79.419219999999996</v>
      </c>
      <c r="AA347" s="58">
        <v>66.224429999999998</v>
      </c>
      <c r="AB347" s="58">
        <v>82.156899999999993</v>
      </c>
      <c r="AC347" s="58">
        <v>74.609570000000005</v>
      </c>
      <c r="AD347" s="58" t="s">
        <v>243</v>
      </c>
      <c r="AE347" s="58" t="s">
        <v>243</v>
      </c>
    </row>
    <row r="348" spans="1:31" x14ac:dyDescent="0.25">
      <c r="A348" s="58" t="str">
        <f t="shared" si="6"/>
        <v>Oral cavity10</v>
      </c>
      <c r="B348" s="58" t="s">
        <v>252</v>
      </c>
      <c r="C348" s="58" t="s">
        <v>15</v>
      </c>
      <c r="D348" s="58">
        <v>10</v>
      </c>
      <c r="G348" s="58">
        <v>321</v>
      </c>
      <c r="I348" s="58">
        <v>69.615250000000003</v>
      </c>
      <c r="J348" s="58">
        <v>79.138549999999995</v>
      </c>
      <c r="K348" s="58">
        <v>66.737769999999998</v>
      </c>
      <c r="L348" s="58">
        <v>81.734449999999995</v>
      </c>
      <c r="R348" s="58" t="s">
        <v>252</v>
      </c>
      <c r="S348" s="58" t="s">
        <v>15</v>
      </c>
      <c r="T348" s="58">
        <v>10</v>
      </c>
      <c r="W348" s="58">
        <v>321</v>
      </c>
      <c r="Y348" s="58">
        <v>69.615250000000003</v>
      </c>
      <c r="Z348" s="58">
        <v>79.138549999999995</v>
      </c>
      <c r="AA348" s="58">
        <v>66.737769999999998</v>
      </c>
      <c r="AB348" s="58">
        <v>81.734449999999995</v>
      </c>
    </row>
    <row r="349" spans="1:31" x14ac:dyDescent="0.25">
      <c r="A349" s="58" t="str">
        <f t="shared" si="6"/>
        <v>Oral cavity11</v>
      </c>
      <c r="B349" s="58" t="s">
        <v>252</v>
      </c>
      <c r="C349" s="58" t="s">
        <v>15</v>
      </c>
      <c r="D349" s="58">
        <v>11</v>
      </c>
      <c r="E349" s="58" t="s">
        <v>205</v>
      </c>
      <c r="F349" s="58" t="s">
        <v>303</v>
      </c>
      <c r="G349" s="58">
        <v>361</v>
      </c>
      <c r="H349" s="58">
        <v>70.360110000000006</v>
      </c>
      <c r="I349" s="58">
        <v>69.913120000000006</v>
      </c>
      <c r="J349" s="58">
        <v>78.897120000000001</v>
      </c>
      <c r="K349" s="58">
        <v>67.203559999999996</v>
      </c>
      <c r="L349" s="58">
        <v>81.349379999999996</v>
      </c>
      <c r="M349" s="58">
        <v>74.609570000000005</v>
      </c>
      <c r="N349" s="58" t="s">
        <v>243</v>
      </c>
      <c r="O349" s="58" t="s">
        <v>243</v>
      </c>
      <c r="R349" s="58" t="s">
        <v>252</v>
      </c>
      <c r="S349" s="58" t="s">
        <v>15</v>
      </c>
      <c r="T349" s="58">
        <v>11</v>
      </c>
      <c r="U349" s="58" t="s">
        <v>205</v>
      </c>
      <c r="V349" s="58" t="s">
        <v>217</v>
      </c>
      <c r="W349" s="58">
        <v>361</v>
      </c>
      <c r="X349" s="58">
        <v>70.360110000000006</v>
      </c>
      <c r="Y349" s="58">
        <v>69.913120000000006</v>
      </c>
      <c r="Z349" s="58">
        <v>78.897120000000001</v>
      </c>
      <c r="AA349" s="58">
        <v>67.203559999999996</v>
      </c>
      <c r="AB349" s="58">
        <v>81.349379999999996</v>
      </c>
      <c r="AC349" s="58">
        <v>74.609570000000005</v>
      </c>
      <c r="AD349" s="58" t="s">
        <v>243</v>
      </c>
      <c r="AE349" s="58" t="s">
        <v>243</v>
      </c>
    </row>
    <row r="350" spans="1:31" x14ac:dyDescent="0.25">
      <c r="A350" s="58" t="str">
        <f t="shared" si="6"/>
        <v>Oral cavity12</v>
      </c>
      <c r="B350" s="58" t="s">
        <v>252</v>
      </c>
      <c r="C350" s="58" t="s">
        <v>15</v>
      </c>
      <c r="D350" s="58">
        <v>12</v>
      </c>
      <c r="E350" s="58" t="s">
        <v>200</v>
      </c>
      <c r="F350" s="58" t="s">
        <v>220</v>
      </c>
      <c r="G350" s="58">
        <v>375</v>
      </c>
      <c r="H350" s="58">
        <v>70.933329999999998</v>
      </c>
      <c r="I350" s="58">
        <v>70.005240000000001</v>
      </c>
      <c r="J350" s="58">
        <v>78.822940000000003</v>
      </c>
      <c r="K350" s="58">
        <v>67.348600000000005</v>
      </c>
      <c r="L350" s="58">
        <v>81.229489999999998</v>
      </c>
      <c r="M350" s="58">
        <v>74.609570000000005</v>
      </c>
      <c r="N350" s="58" t="s">
        <v>243</v>
      </c>
      <c r="O350" s="58" t="s">
        <v>243</v>
      </c>
      <c r="R350" s="58" t="s">
        <v>252</v>
      </c>
      <c r="S350" s="58" t="s">
        <v>15</v>
      </c>
      <c r="T350" s="58">
        <v>12</v>
      </c>
      <c r="U350" s="58" t="s">
        <v>200</v>
      </c>
      <c r="V350" s="58" t="s">
        <v>220</v>
      </c>
      <c r="W350" s="58">
        <v>375</v>
      </c>
      <c r="X350" s="58">
        <v>70.933329999999998</v>
      </c>
      <c r="Y350" s="58">
        <v>70.005240000000001</v>
      </c>
      <c r="Z350" s="58">
        <v>78.822940000000003</v>
      </c>
      <c r="AA350" s="58">
        <v>67.348600000000005</v>
      </c>
      <c r="AB350" s="58">
        <v>81.229489999999998</v>
      </c>
      <c r="AC350" s="58">
        <v>74.609570000000005</v>
      </c>
      <c r="AD350" s="58" t="s">
        <v>243</v>
      </c>
      <c r="AE350" s="58" t="s">
        <v>243</v>
      </c>
    </row>
    <row r="351" spans="1:31" x14ac:dyDescent="0.25">
      <c r="A351" s="58" t="str">
        <f t="shared" si="6"/>
        <v>Oral cavity13</v>
      </c>
      <c r="B351" s="58" t="s">
        <v>252</v>
      </c>
      <c r="C351" s="58" t="s">
        <v>15</v>
      </c>
      <c r="D351" s="58">
        <v>13</v>
      </c>
      <c r="G351" s="58">
        <v>391</v>
      </c>
      <c r="I351" s="58">
        <v>70.10839</v>
      </c>
      <c r="J351" s="58">
        <v>78.736099999999993</v>
      </c>
      <c r="K351" s="58">
        <v>67.515010000000004</v>
      </c>
      <c r="L351" s="58">
        <v>81.090069999999997</v>
      </c>
      <c r="R351" s="58" t="s">
        <v>252</v>
      </c>
      <c r="S351" s="58" t="s">
        <v>15</v>
      </c>
      <c r="T351" s="58">
        <v>13</v>
      </c>
      <c r="W351" s="58">
        <v>391</v>
      </c>
      <c r="Y351" s="58">
        <v>70.10839</v>
      </c>
      <c r="Z351" s="58">
        <v>78.736099999999993</v>
      </c>
      <c r="AA351" s="58">
        <v>67.515010000000004</v>
      </c>
      <c r="AB351" s="58">
        <v>81.090069999999997</v>
      </c>
    </row>
    <row r="352" spans="1:31" x14ac:dyDescent="0.25">
      <c r="A352" s="58" t="str">
        <f t="shared" si="6"/>
        <v>Oral cavity14</v>
      </c>
      <c r="B352" s="58" t="s">
        <v>252</v>
      </c>
      <c r="C352" s="58" t="s">
        <v>15</v>
      </c>
      <c r="D352" s="58">
        <v>14</v>
      </c>
      <c r="E352" s="58" t="s">
        <v>188</v>
      </c>
      <c r="F352" s="58" t="s">
        <v>300</v>
      </c>
      <c r="G352" s="58">
        <v>394</v>
      </c>
      <c r="H352" s="58">
        <v>76.142139999999998</v>
      </c>
      <c r="I352" s="58">
        <v>70.123570000000001</v>
      </c>
      <c r="J352" s="58">
        <v>78.721180000000004</v>
      </c>
      <c r="K352" s="58">
        <v>67.539339999999996</v>
      </c>
      <c r="L352" s="58">
        <v>81.075739999999996</v>
      </c>
      <c r="M352" s="58">
        <v>74.609570000000005</v>
      </c>
      <c r="N352" s="58" t="s">
        <v>243</v>
      </c>
      <c r="O352" s="58" t="s">
        <v>243</v>
      </c>
      <c r="R352" s="58" t="s">
        <v>252</v>
      </c>
      <c r="S352" s="58" t="s">
        <v>15</v>
      </c>
      <c r="T352" s="58">
        <v>14</v>
      </c>
      <c r="U352" s="58" t="s">
        <v>188</v>
      </c>
      <c r="V352" s="58" t="s">
        <v>186</v>
      </c>
      <c r="W352" s="58">
        <v>394</v>
      </c>
      <c r="X352" s="58">
        <v>76.142139999999998</v>
      </c>
      <c r="Y352" s="58">
        <v>70.123570000000001</v>
      </c>
      <c r="Z352" s="58">
        <v>78.721180000000004</v>
      </c>
      <c r="AA352" s="58">
        <v>67.539339999999996</v>
      </c>
      <c r="AB352" s="58">
        <v>81.075739999999996</v>
      </c>
      <c r="AC352" s="58">
        <v>74.609570000000005</v>
      </c>
      <c r="AD352" s="58" t="s">
        <v>243</v>
      </c>
      <c r="AE352" s="58" t="s">
        <v>243</v>
      </c>
    </row>
    <row r="353" spans="1:31" x14ac:dyDescent="0.25">
      <c r="A353" s="58" t="str">
        <f t="shared" si="6"/>
        <v>Oral cavity15</v>
      </c>
      <c r="B353" s="58" t="s">
        <v>252</v>
      </c>
      <c r="C353" s="58" t="s">
        <v>15</v>
      </c>
      <c r="D353" s="58">
        <v>15</v>
      </c>
      <c r="E353" s="58" t="s">
        <v>201</v>
      </c>
      <c r="F353" s="58" t="s">
        <v>184</v>
      </c>
      <c r="G353" s="58">
        <v>397</v>
      </c>
      <c r="H353" s="58">
        <v>71.284639999999996</v>
      </c>
      <c r="I353" s="58">
        <v>70.140169999999998</v>
      </c>
      <c r="J353" s="58">
        <v>78.709789999999998</v>
      </c>
      <c r="K353" s="58">
        <v>67.563599999999994</v>
      </c>
      <c r="L353" s="58">
        <v>81.049899999999994</v>
      </c>
      <c r="M353" s="58">
        <v>74.609570000000005</v>
      </c>
      <c r="N353" s="58" t="s">
        <v>243</v>
      </c>
      <c r="O353" s="58" t="s">
        <v>243</v>
      </c>
      <c r="R353" s="58" t="s">
        <v>252</v>
      </c>
      <c r="S353" s="58" t="s">
        <v>15</v>
      </c>
      <c r="T353" s="58">
        <v>15</v>
      </c>
      <c r="U353" s="58" t="s">
        <v>201</v>
      </c>
      <c r="V353" s="58" t="s">
        <v>184</v>
      </c>
      <c r="W353" s="58">
        <v>397</v>
      </c>
      <c r="X353" s="58">
        <v>71.284639999999996</v>
      </c>
      <c r="Y353" s="58">
        <v>70.140169999999998</v>
      </c>
      <c r="Z353" s="58">
        <v>78.709789999999998</v>
      </c>
      <c r="AA353" s="58">
        <v>67.563599999999994</v>
      </c>
      <c r="AB353" s="58">
        <v>81.049899999999994</v>
      </c>
      <c r="AC353" s="58">
        <v>74.609570000000005</v>
      </c>
      <c r="AD353" s="58" t="s">
        <v>243</v>
      </c>
      <c r="AE353" s="58" t="s">
        <v>243</v>
      </c>
    </row>
    <row r="354" spans="1:31" x14ac:dyDescent="0.25">
      <c r="A354" s="58" t="str">
        <f t="shared" si="6"/>
        <v>Oral cavity16</v>
      </c>
      <c r="B354" s="58" t="s">
        <v>252</v>
      </c>
      <c r="C354" s="58" t="s">
        <v>15</v>
      </c>
      <c r="D354" s="58">
        <v>16</v>
      </c>
      <c r="E354" s="58" t="s">
        <v>197</v>
      </c>
      <c r="F354" s="58" t="s">
        <v>221</v>
      </c>
      <c r="G354" s="58">
        <v>431</v>
      </c>
      <c r="H354" s="58">
        <v>76.566119999999998</v>
      </c>
      <c r="I354" s="58">
        <v>70.330770000000001</v>
      </c>
      <c r="J354" s="58">
        <v>78.551590000000004</v>
      </c>
      <c r="K354" s="58">
        <v>67.855959999999996</v>
      </c>
      <c r="L354" s="58">
        <v>80.802660000000003</v>
      </c>
      <c r="M354" s="58">
        <v>74.609570000000005</v>
      </c>
      <c r="N354" s="58" t="s">
        <v>243</v>
      </c>
      <c r="O354" s="58" t="s">
        <v>243</v>
      </c>
      <c r="R354" s="58" t="s">
        <v>252</v>
      </c>
      <c r="S354" s="58" t="s">
        <v>15</v>
      </c>
      <c r="T354" s="58">
        <v>16</v>
      </c>
      <c r="U354" s="58" t="s">
        <v>197</v>
      </c>
      <c r="V354" s="58" t="s">
        <v>221</v>
      </c>
      <c r="W354" s="58">
        <v>431</v>
      </c>
      <c r="X354" s="58">
        <v>76.566119999999998</v>
      </c>
      <c r="Y354" s="58">
        <v>70.330770000000001</v>
      </c>
      <c r="Z354" s="58">
        <v>78.551590000000004</v>
      </c>
      <c r="AA354" s="58">
        <v>67.855959999999996</v>
      </c>
      <c r="AB354" s="58">
        <v>80.802660000000003</v>
      </c>
      <c r="AC354" s="58">
        <v>74.609570000000005</v>
      </c>
      <c r="AD354" s="58" t="s">
        <v>243</v>
      </c>
      <c r="AE354" s="58" t="s">
        <v>243</v>
      </c>
    </row>
    <row r="355" spans="1:31" x14ac:dyDescent="0.25">
      <c r="A355" s="58" t="str">
        <f t="shared" si="6"/>
        <v>Oral cavity17</v>
      </c>
      <c r="B355" s="58" t="s">
        <v>252</v>
      </c>
      <c r="C355" s="58" t="s">
        <v>15</v>
      </c>
      <c r="D355" s="58">
        <v>17</v>
      </c>
      <c r="E355" s="58" t="s">
        <v>204</v>
      </c>
      <c r="F355" s="58" t="s">
        <v>207</v>
      </c>
      <c r="G355" s="58">
        <v>454</v>
      </c>
      <c r="H355" s="58">
        <v>74.229069999999993</v>
      </c>
      <c r="I355" s="58">
        <v>70.444090000000003</v>
      </c>
      <c r="J355" s="58">
        <v>78.451899999999995</v>
      </c>
      <c r="K355" s="58">
        <v>68.042190000000005</v>
      </c>
      <c r="L355" s="58">
        <v>80.648430000000005</v>
      </c>
      <c r="M355" s="58">
        <v>74.609570000000005</v>
      </c>
      <c r="N355" s="58" t="s">
        <v>243</v>
      </c>
      <c r="O355" s="58" t="s">
        <v>243</v>
      </c>
      <c r="R355" s="58" t="s">
        <v>252</v>
      </c>
      <c r="S355" s="58" t="s">
        <v>15</v>
      </c>
      <c r="T355" s="58">
        <v>17</v>
      </c>
      <c r="U355" s="58" t="s">
        <v>204</v>
      </c>
      <c r="V355" s="58" t="s">
        <v>212</v>
      </c>
      <c r="W355" s="58">
        <v>454</v>
      </c>
      <c r="X355" s="58">
        <v>74.229069999999993</v>
      </c>
      <c r="Y355" s="58">
        <v>70.444090000000003</v>
      </c>
      <c r="Z355" s="58">
        <v>78.451899999999995</v>
      </c>
      <c r="AA355" s="58">
        <v>68.042190000000005</v>
      </c>
      <c r="AB355" s="58">
        <v>80.648430000000005</v>
      </c>
      <c r="AC355" s="58">
        <v>74.609570000000005</v>
      </c>
      <c r="AD355" s="58" t="s">
        <v>243</v>
      </c>
      <c r="AE355" s="58" t="s">
        <v>243</v>
      </c>
    </row>
    <row r="356" spans="1:31" x14ac:dyDescent="0.25">
      <c r="A356" s="58" t="str">
        <f t="shared" si="6"/>
        <v>Oral cavity18</v>
      </c>
      <c r="B356" s="58" t="s">
        <v>252</v>
      </c>
      <c r="C356" s="58" t="s">
        <v>15</v>
      </c>
      <c r="D356" s="58">
        <v>18</v>
      </c>
      <c r="G356" s="58">
        <v>461</v>
      </c>
      <c r="I356" s="58">
        <v>70.478480000000005</v>
      </c>
      <c r="J356" s="58">
        <v>78.426439999999999</v>
      </c>
      <c r="K356" s="58">
        <v>68.094160000000002</v>
      </c>
      <c r="L356" s="58">
        <v>80.609409999999997</v>
      </c>
      <c r="R356" s="58" t="s">
        <v>252</v>
      </c>
      <c r="S356" s="58" t="s">
        <v>15</v>
      </c>
      <c r="T356" s="58">
        <v>18</v>
      </c>
      <c r="W356" s="58">
        <v>461</v>
      </c>
      <c r="Y356" s="58">
        <v>70.478480000000005</v>
      </c>
      <c r="Z356" s="58">
        <v>78.426439999999999</v>
      </c>
      <c r="AA356" s="58">
        <v>68.094160000000002</v>
      </c>
      <c r="AB356" s="58">
        <v>80.609409999999997</v>
      </c>
    </row>
    <row r="357" spans="1:31" x14ac:dyDescent="0.25">
      <c r="A357" s="58" t="str">
        <f t="shared" si="6"/>
        <v>Oral cavity19</v>
      </c>
      <c r="B357" s="58" t="s">
        <v>252</v>
      </c>
      <c r="C357" s="58" t="s">
        <v>15</v>
      </c>
      <c r="D357" s="58">
        <v>19</v>
      </c>
      <c r="E357" s="58" t="s">
        <v>190</v>
      </c>
      <c r="F357" s="58" t="s">
        <v>213</v>
      </c>
      <c r="G357" s="58">
        <v>472</v>
      </c>
      <c r="H357" s="58">
        <v>81.567790000000002</v>
      </c>
      <c r="I357" s="58">
        <v>70.528530000000003</v>
      </c>
      <c r="J357" s="58">
        <v>78.379009999999994</v>
      </c>
      <c r="K357" s="58">
        <v>68.17004</v>
      </c>
      <c r="L357" s="58">
        <v>80.537310000000005</v>
      </c>
      <c r="M357" s="58">
        <v>74.609570000000005</v>
      </c>
      <c r="N357" s="58" t="s">
        <v>253</v>
      </c>
      <c r="O357" s="58" t="s">
        <v>253</v>
      </c>
      <c r="R357" s="58" t="s">
        <v>252</v>
      </c>
      <c r="S357" s="58" t="s">
        <v>15</v>
      </c>
      <c r="T357" s="58">
        <v>19</v>
      </c>
      <c r="U357" s="58" t="s">
        <v>190</v>
      </c>
      <c r="V357" s="58" t="s">
        <v>213</v>
      </c>
      <c r="W357" s="58">
        <v>472</v>
      </c>
      <c r="X357" s="58">
        <v>81.567790000000002</v>
      </c>
      <c r="Y357" s="58">
        <v>70.528530000000003</v>
      </c>
      <c r="Z357" s="58">
        <v>78.379009999999994</v>
      </c>
      <c r="AA357" s="58">
        <v>68.17004</v>
      </c>
      <c r="AB357" s="58">
        <v>80.537310000000005</v>
      </c>
      <c r="AC357" s="58">
        <v>74.609570000000005</v>
      </c>
      <c r="AD357" s="58" t="s">
        <v>253</v>
      </c>
      <c r="AE357" s="58" t="s">
        <v>253</v>
      </c>
    </row>
    <row r="358" spans="1:31" x14ac:dyDescent="0.25">
      <c r="A358" s="58" t="str">
        <f t="shared" si="6"/>
        <v>Oral cavity20</v>
      </c>
      <c r="B358" s="58" t="s">
        <v>252</v>
      </c>
      <c r="C358" s="58" t="s">
        <v>15</v>
      </c>
      <c r="D358" s="58">
        <v>20</v>
      </c>
      <c r="E358" s="58" t="s">
        <v>206</v>
      </c>
      <c r="F358" s="58" t="s">
        <v>304</v>
      </c>
      <c r="G358" s="58">
        <v>498</v>
      </c>
      <c r="H358" s="58">
        <v>73.092370000000003</v>
      </c>
      <c r="I358" s="58">
        <v>70.638959999999997</v>
      </c>
      <c r="J358" s="58">
        <v>78.284930000000003</v>
      </c>
      <c r="K358" s="58">
        <v>68.344729999999998</v>
      </c>
      <c r="L358" s="58">
        <v>80.391220000000004</v>
      </c>
      <c r="M358" s="58">
        <v>74.609570000000005</v>
      </c>
      <c r="N358" s="58" t="s">
        <v>243</v>
      </c>
      <c r="O358" s="58" t="s">
        <v>243</v>
      </c>
      <c r="R358" s="58" t="s">
        <v>252</v>
      </c>
      <c r="S358" s="58" t="s">
        <v>15</v>
      </c>
      <c r="T358" s="58">
        <v>20</v>
      </c>
      <c r="U358" s="58" t="s">
        <v>206</v>
      </c>
      <c r="V358" s="58" t="s">
        <v>218</v>
      </c>
      <c r="W358" s="58">
        <v>498</v>
      </c>
      <c r="X358" s="58">
        <v>73.092370000000003</v>
      </c>
      <c r="Y358" s="58">
        <v>70.638959999999997</v>
      </c>
      <c r="Z358" s="58">
        <v>78.284930000000003</v>
      </c>
      <c r="AA358" s="58">
        <v>68.344729999999998</v>
      </c>
      <c r="AB358" s="58">
        <v>80.391220000000004</v>
      </c>
      <c r="AC358" s="58">
        <v>74.609570000000005</v>
      </c>
      <c r="AD358" s="58" t="s">
        <v>243</v>
      </c>
      <c r="AE358" s="58" t="s">
        <v>243</v>
      </c>
    </row>
    <row r="359" spans="1:31" x14ac:dyDescent="0.25">
      <c r="A359" s="58" t="str">
        <f t="shared" si="6"/>
        <v>Oral cavity21</v>
      </c>
      <c r="B359" s="58" t="s">
        <v>252</v>
      </c>
      <c r="C359" s="58" t="s">
        <v>15</v>
      </c>
      <c r="D359" s="58">
        <v>21</v>
      </c>
      <c r="E359" s="58" t="s">
        <v>202</v>
      </c>
      <c r="F359" s="58" t="s">
        <v>219</v>
      </c>
      <c r="G359" s="58">
        <v>521</v>
      </c>
      <c r="H359" s="58">
        <v>73.512469999999993</v>
      </c>
      <c r="I359" s="58">
        <v>70.729280000000003</v>
      </c>
      <c r="J359" s="58">
        <v>78.208489999999998</v>
      </c>
      <c r="K359" s="58">
        <v>68.492959999999997</v>
      </c>
      <c r="L359" s="58">
        <v>80.265079999999998</v>
      </c>
      <c r="M359" s="58">
        <v>74.609570000000005</v>
      </c>
      <c r="N359" s="58" t="s">
        <v>243</v>
      </c>
      <c r="O359" s="58" t="s">
        <v>243</v>
      </c>
      <c r="R359" s="58" t="s">
        <v>252</v>
      </c>
      <c r="S359" s="58" t="s">
        <v>15</v>
      </c>
      <c r="T359" s="58">
        <v>21</v>
      </c>
      <c r="U359" s="58" t="s">
        <v>202</v>
      </c>
      <c r="V359" s="58" t="s">
        <v>219</v>
      </c>
      <c r="W359" s="58">
        <v>521</v>
      </c>
      <c r="X359" s="58">
        <v>73.512469999999993</v>
      </c>
      <c r="Y359" s="58">
        <v>70.729280000000003</v>
      </c>
      <c r="Z359" s="58">
        <v>78.208489999999998</v>
      </c>
      <c r="AA359" s="58">
        <v>68.492959999999997</v>
      </c>
      <c r="AB359" s="58">
        <v>80.265079999999998</v>
      </c>
      <c r="AC359" s="58">
        <v>74.609570000000005</v>
      </c>
      <c r="AD359" s="58" t="s">
        <v>243</v>
      </c>
      <c r="AE359" s="58" t="s">
        <v>243</v>
      </c>
    </row>
    <row r="360" spans="1:31" x14ac:dyDescent="0.25">
      <c r="A360" s="58" t="str">
        <f t="shared" si="6"/>
        <v>Oral cavity22</v>
      </c>
      <c r="B360" s="58" t="s">
        <v>252</v>
      </c>
      <c r="C360" s="58" t="s">
        <v>15</v>
      </c>
      <c r="D360" s="58">
        <v>22</v>
      </c>
      <c r="G360" s="58">
        <v>531</v>
      </c>
      <c r="I360" s="58">
        <v>70.768870000000007</v>
      </c>
      <c r="J360" s="58">
        <v>78.172619999999995</v>
      </c>
      <c r="K360" s="58">
        <v>68.55538</v>
      </c>
      <c r="L360" s="58">
        <v>80.2119</v>
      </c>
      <c r="R360" s="58" t="s">
        <v>252</v>
      </c>
      <c r="S360" s="58" t="s">
        <v>15</v>
      </c>
      <c r="T360" s="58">
        <v>22</v>
      </c>
      <c r="W360" s="58">
        <v>531</v>
      </c>
      <c r="Y360" s="58">
        <v>70.768870000000007</v>
      </c>
      <c r="Z360" s="58">
        <v>78.172619999999995</v>
      </c>
      <c r="AA360" s="58">
        <v>68.55538</v>
      </c>
      <c r="AB360" s="58">
        <v>80.2119</v>
      </c>
    </row>
    <row r="361" spans="1:31" x14ac:dyDescent="0.25">
      <c r="A361" s="58" t="str">
        <f t="shared" si="6"/>
        <v>Oral cavity23</v>
      </c>
      <c r="B361" s="58" t="s">
        <v>252</v>
      </c>
      <c r="C361" s="58" t="s">
        <v>15</v>
      </c>
      <c r="D361" s="58">
        <v>23</v>
      </c>
      <c r="E361" s="58" t="s">
        <v>193</v>
      </c>
      <c r="F361" s="58" t="s">
        <v>173</v>
      </c>
      <c r="G361" s="58">
        <v>584</v>
      </c>
      <c r="H361" s="58">
        <v>71.917810000000003</v>
      </c>
      <c r="I361" s="58">
        <v>70.952399999999997</v>
      </c>
      <c r="J361" s="58">
        <v>78.015829999999994</v>
      </c>
      <c r="K361" s="58">
        <v>68.845249999999993</v>
      </c>
      <c r="L361" s="58">
        <v>79.961169999999996</v>
      </c>
      <c r="M361" s="58">
        <v>74.609570000000005</v>
      </c>
      <c r="N361" s="58" t="s">
        <v>243</v>
      </c>
      <c r="O361" s="58" t="s">
        <v>243</v>
      </c>
      <c r="R361" s="58" t="s">
        <v>252</v>
      </c>
      <c r="S361" s="58" t="s">
        <v>15</v>
      </c>
      <c r="T361" s="58">
        <v>23</v>
      </c>
      <c r="U361" s="58" t="s">
        <v>193</v>
      </c>
      <c r="V361" s="58" t="s">
        <v>173</v>
      </c>
      <c r="W361" s="58">
        <v>584</v>
      </c>
      <c r="X361" s="58">
        <v>71.917810000000003</v>
      </c>
      <c r="Y361" s="58">
        <v>70.952399999999997</v>
      </c>
      <c r="Z361" s="58">
        <v>78.015829999999994</v>
      </c>
      <c r="AA361" s="58">
        <v>68.845249999999993</v>
      </c>
      <c r="AB361" s="58">
        <v>79.961169999999996</v>
      </c>
      <c r="AC361" s="58">
        <v>74.609570000000005</v>
      </c>
      <c r="AD361" s="58" t="s">
        <v>243</v>
      </c>
      <c r="AE361" s="58" t="s">
        <v>243</v>
      </c>
    </row>
    <row r="362" spans="1:31" x14ac:dyDescent="0.25">
      <c r="A362" s="58" t="str">
        <f t="shared" si="6"/>
        <v>Oral cavity24</v>
      </c>
      <c r="B362" s="58" t="s">
        <v>252</v>
      </c>
      <c r="C362" s="58" t="s">
        <v>15</v>
      </c>
      <c r="D362" s="58">
        <v>24</v>
      </c>
      <c r="G362" s="58">
        <v>601</v>
      </c>
      <c r="I362" s="58">
        <v>71.007080000000002</v>
      </c>
      <c r="J362" s="58">
        <v>77.969070000000002</v>
      </c>
      <c r="K362" s="58">
        <v>68.926850000000002</v>
      </c>
      <c r="L362" s="58">
        <v>79.890190000000004</v>
      </c>
      <c r="R362" s="58" t="s">
        <v>252</v>
      </c>
      <c r="S362" s="58" t="s">
        <v>15</v>
      </c>
      <c r="T362" s="58">
        <v>24</v>
      </c>
      <c r="W362" s="58">
        <v>601</v>
      </c>
      <c r="Y362" s="58">
        <v>71.007080000000002</v>
      </c>
      <c r="Z362" s="58">
        <v>77.969070000000002</v>
      </c>
      <c r="AA362" s="58">
        <v>68.926850000000002</v>
      </c>
      <c r="AB362" s="58">
        <v>79.890190000000004</v>
      </c>
    </row>
    <row r="363" spans="1:31" x14ac:dyDescent="0.25">
      <c r="A363" s="58" t="str">
        <f t="shared" si="6"/>
        <v>Oral cavity25</v>
      </c>
      <c r="B363" s="58" t="s">
        <v>252</v>
      </c>
      <c r="C363" s="58" t="s">
        <v>15</v>
      </c>
      <c r="D363" s="58">
        <v>25</v>
      </c>
      <c r="G363" s="58">
        <v>671</v>
      </c>
      <c r="I363" s="58">
        <v>71.206729999999993</v>
      </c>
      <c r="J363" s="58">
        <v>77.792019999999994</v>
      </c>
      <c r="K363" s="58">
        <v>69.240449999999996</v>
      </c>
      <c r="L363" s="58">
        <v>79.619259999999997</v>
      </c>
      <c r="R363" s="58" t="s">
        <v>252</v>
      </c>
      <c r="S363" s="58" t="s">
        <v>15</v>
      </c>
      <c r="T363" s="58">
        <v>25</v>
      </c>
      <c r="W363" s="58">
        <v>671</v>
      </c>
      <c r="Y363" s="58">
        <v>71.206729999999993</v>
      </c>
      <c r="Z363" s="58">
        <v>77.792019999999994</v>
      </c>
      <c r="AA363" s="58">
        <v>69.240449999999996</v>
      </c>
      <c r="AB363" s="58">
        <v>79.619259999999997</v>
      </c>
    </row>
    <row r="364" spans="1:31" x14ac:dyDescent="0.25">
      <c r="A364" s="58" t="str">
        <f t="shared" si="6"/>
        <v>Oral cavity26</v>
      </c>
      <c r="B364" s="58" t="s">
        <v>252</v>
      </c>
      <c r="C364" s="58" t="s">
        <v>15</v>
      </c>
      <c r="D364" s="58">
        <v>26</v>
      </c>
      <c r="G364" s="58">
        <v>741</v>
      </c>
      <c r="I364" s="58">
        <v>71.377340000000004</v>
      </c>
      <c r="J364" s="58">
        <v>77.645529999999994</v>
      </c>
      <c r="K364" s="58">
        <v>69.511089999999996</v>
      </c>
      <c r="L364" s="58">
        <v>79.385350000000003</v>
      </c>
      <c r="R364" s="58" t="s">
        <v>252</v>
      </c>
      <c r="S364" s="58" t="s">
        <v>15</v>
      </c>
      <c r="T364" s="58">
        <v>26</v>
      </c>
      <c r="W364" s="58">
        <v>741</v>
      </c>
      <c r="Y364" s="58">
        <v>71.377340000000004</v>
      </c>
      <c r="Z364" s="58">
        <v>77.645529999999994</v>
      </c>
      <c r="AA364" s="58">
        <v>69.511089999999996</v>
      </c>
      <c r="AB364" s="58">
        <v>79.385350000000003</v>
      </c>
    </row>
    <row r="365" spans="1:31" x14ac:dyDescent="0.25">
      <c r="A365" s="58" t="str">
        <f t="shared" si="6"/>
        <v>Oral cavity27</v>
      </c>
      <c r="B365" s="58" t="s">
        <v>252</v>
      </c>
      <c r="C365" s="58" t="s">
        <v>15</v>
      </c>
      <c r="D365" s="58">
        <v>27</v>
      </c>
      <c r="G365" s="58">
        <v>811</v>
      </c>
      <c r="I365" s="58">
        <v>71.524320000000003</v>
      </c>
      <c r="J365" s="58">
        <v>77.51567</v>
      </c>
      <c r="K365" s="58">
        <v>69.740139999999997</v>
      </c>
      <c r="L365" s="58">
        <v>79.180859999999996</v>
      </c>
      <c r="R365" s="58" t="s">
        <v>252</v>
      </c>
      <c r="S365" s="58" t="s">
        <v>15</v>
      </c>
      <c r="T365" s="58">
        <v>27</v>
      </c>
      <c r="W365" s="58">
        <v>811</v>
      </c>
      <c r="Y365" s="58">
        <v>71.524320000000003</v>
      </c>
      <c r="Z365" s="58">
        <v>77.51567</v>
      </c>
      <c r="AA365" s="58">
        <v>69.740139999999997</v>
      </c>
      <c r="AB365" s="58">
        <v>79.180859999999996</v>
      </c>
    </row>
    <row r="366" spans="1:31" x14ac:dyDescent="0.25">
      <c r="A366" s="58" t="str">
        <f t="shared" si="6"/>
        <v>Oral cavity28</v>
      </c>
      <c r="B366" s="58" t="s">
        <v>252</v>
      </c>
      <c r="C366" s="58" t="s">
        <v>15</v>
      </c>
      <c r="D366" s="58">
        <v>28</v>
      </c>
      <c r="E366" s="58" t="s">
        <v>192</v>
      </c>
      <c r="F366" s="58" t="s">
        <v>185</v>
      </c>
      <c r="G366" s="58">
        <v>849</v>
      </c>
      <c r="H366" s="58">
        <v>75.265010000000004</v>
      </c>
      <c r="I366" s="58">
        <v>71.59554</v>
      </c>
      <c r="J366" s="58">
        <v>77.452010000000001</v>
      </c>
      <c r="K366" s="58">
        <v>69.855840000000001</v>
      </c>
      <c r="L366" s="58">
        <v>79.082499999999996</v>
      </c>
      <c r="M366" s="58">
        <v>74.609570000000005</v>
      </c>
      <c r="N366" s="58" t="s">
        <v>243</v>
      </c>
      <c r="O366" s="58" t="s">
        <v>243</v>
      </c>
      <c r="R366" s="58" t="s">
        <v>252</v>
      </c>
      <c r="S366" s="58" t="s">
        <v>15</v>
      </c>
      <c r="T366" s="58">
        <v>28</v>
      </c>
      <c r="U366" s="58" t="s">
        <v>192</v>
      </c>
      <c r="V366" s="58" t="s">
        <v>185</v>
      </c>
      <c r="W366" s="58">
        <v>849</v>
      </c>
      <c r="X366" s="58">
        <v>75.265010000000004</v>
      </c>
      <c r="Y366" s="58">
        <v>71.59554</v>
      </c>
      <c r="Z366" s="58">
        <v>77.452010000000001</v>
      </c>
      <c r="AA366" s="58">
        <v>69.855840000000001</v>
      </c>
      <c r="AB366" s="58">
        <v>79.082499999999996</v>
      </c>
      <c r="AC366" s="58">
        <v>74.609570000000005</v>
      </c>
      <c r="AD366" s="58" t="s">
        <v>243</v>
      </c>
      <c r="AE366" s="58" t="s">
        <v>243</v>
      </c>
    </row>
    <row r="367" spans="1:31" x14ac:dyDescent="0.25">
      <c r="A367" s="58" t="str">
        <f t="shared" si="6"/>
        <v>Oral cavity29</v>
      </c>
      <c r="B367" s="58" t="s">
        <v>252</v>
      </c>
      <c r="C367" s="58" t="s">
        <v>15</v>
      </c>
      <c r="D367" s="58">
        <v>29</v>
      </c>
      <c r="E367" s="58" t="s">
        <v>194</v>
      </c>
      <c r="F367" s="58" t="s">
        <v>174</v>
      </c>
      <c r="G367" s="58">
        <v>865</v>
      </c>
      <c r="H367" s="58">
        <v>74.335260000000005</v>
      </c>
      <c r="I367" s="58">
        <v>71.623289999999997</v>
      </c>
      <c r="J367" s="58">
        <v>77.425939999999997</v>
      </c>
      <c r="K367" s="58">
        <v>69.899150000000006</v>
      </c>
      <c r="L367" s="58">
        <v>79.041880000000006</v>
      </c>
      <c r="M367" s="58">
        <v>74.609570000000005</v>
      </c>
      <c r="N367" s="58" t="s">
        <v>243</v>
      </c>
      <c r="O367" s="58" t="s">
        <v>243</v>
      </c>
      <c r="R367" s="58" t="s">
        <v>252</v>
      </c>
      <c r="S367" s="58" t="s">
        <v>15</v>
      </c>
      <c r="T367" s="58">
        <v>29</v>
      </c>
      <c r="U367" s="58" t="s">
        <v>194</v>
      </c>
      <c r="V367" s="58" t="s">
        <v>174</v>
      </c>
      <c r="W367" s="58">
        <v>865</v>
      </c>
      <c r="X367" s="58">
        <v>74.335260000000005</v>
      </c>
      <c r="Y367" s="58">
        <v>71.623289999999997</v>
      </c>
      <c r="Z367" s="58">
        <v>77.425939999999997</v>
      </c>
      <c r="AA367" s="58">
        <v>69.899150000000006</v>
      </c>
      <c r="AB367" s="58">
        <v>79.041880000000006</v>
      </c>
      <c r="AC367" s="58">
        <v>74.609570000000005</v>
      </c>
      <c r="AD367" s="58" t="s">
        <v>243</v>
      </c>
      <c r="AE367" s="58" t="s">
        <v>243</v>
      </c>
    </row>
    <row r="368" spans="1:31" x14ac:dyDescent="0.25">
      <c r="A368" s="58" t="str">
        <f t="shared" si="6"/>
        <v>Oral cavity30</v>
      </c>
      <c r="B368" s="58" t="s">
        <v>252</v>
      </c>
      <c r="C368" s="58" t="s">
        <v>15</v>
      </c>
      <c r="D368" s="58">
        <v>30</v>
      </c>
      <c r="G368" s="58">
        <v>881</v>
      </c>
      <c r="I368" s="58">
        <v>71.651790000000005</v>
      </c>
      <c r="J368" s="58">
        <v>77.400120000000001</v>
      </c>
      <c r="K368" s="58">
        <v>69.944109999999995</v>
      </c>
      <c r="L368" s="58">
        <v>78.999920000000003</v>
      </c>
      <c r="R368" s="58" t="s">
        <v>252</v>
      </c>
      <c r="S368" s="58" t="s">
        <v>15</v>
      </c>
      <c r="T368" s="58">
        <v>30</v>
      </c>
      <c r="W368" s="58">
        <v>881</v>
      </c>
      <c r="Y368" s="58">
        <v>71.651790000000005</v>
      </c>
      <c r="Z368" s="58">
        <v>77.400120000000001</v>
      </c>
      <c r="AA368" s="58">
        <v>69.944109999999995</v>
      </c>
      <c r="AB368" s="58">
        <v>78.999920000000003</v>
      </c>
    </row>
    <row r="369" spans="1:31" x14ac:dyDescent="0.25">
      <c r="A369" s="58" t="str">
        <f t="shared" si="6"/>
        <v>Oropharynx1</v>
      </c>
      <c r="B369" s="58" t="s">
        <v>252</v>
      </c>
      <c r="C369" s="58" t="s">
        <v>23</v>
      </c>
      <c r="D369" s="58">
        <v>1</v>
      </c>
      <c r="G369" s="58">
        <v>163</v>
      </c>
      <c r="I369" s="58">
        <v>31.60361</v>
      </c>
      <c r="J369" s="58">
        <v>46.607779999999998</v>
      </c>
      <c r="K369" s="58">
        <v>27.442129999999999</v>
      </c>
      <c r="L369" s="58">
        <v>51.033099999999997</v>
      </c>
      <c r="R369" s="58" t="s">
        <v>252</v>
      </c>
      <c r="S369" s="58" t="s">
        <v>23</v>
      </c>
      <c r="T369" s="58">
        <v>1</v>
      </c>
      <c r="W369" s="58">
        <v>163</v>
      </c>
      <c r="Y369" s="58">
        <v>31.60361</v>
      </c>
      <c r="Z369" s="58">
        <v>46.607779999999998</v>
      </c>
      <c r="AA369" s="58">
        <v>27.442129999999999</v>
      </c>
      <c r="AB369" s="58">
        <v>51.033099999999997</v>
      </c>
    </row>
    <row r="370" spans="1:31" x14ac:dyDescent="0.25">
      <c r="A370" s="58" t="str">
        <f t="shared" si="6"/>
        <v>Oropharynx2</v>
      </c>
      <c r="B370" s="58" t="s">
        <v>252</v>
      </c>
      <c r="C370" s="58" t="s">
        <v>23</v>
      </c>
      <c r="D370" s="58">
        <v>2</v>
      </c>
      <c r="E370" s="58" t="s">
        <v>195</v>
      </c>
      <c r="F370" s="58" t="s">
        <v>181</v>
      </c>
      <c r="G370" s="58">
        <v>169</v>
      </c>
      <c r="H370" s="58">
        <v>26.627220000000001</v>
      </c>
      <c r="I370" s="58">
        <v>31.750039999999998</v>
      </c>
      <c r="J370" s="58">
        <v>46.50188</v>
      </c>
      <c r="K370" s="58">
        <v>27.657530000000001</v>
      </c>
      <c r="L370" s="58">
        <v>50.823270000000001</v>
      </c>
      <c r="M370" s="58">
        <v>39.361130000000003</v>
      </c>
      <c r="N370" s="58" t="s">
        <v>244</v>
      </c>
      <c r="O370" s="58" t="s">
        <v>244</v>
      </c>
      <c r="R370" s="58" t="s">
        <v>252</v>
      </c>
      <c r="S370" s="58" t="s">
        <v>23</v>
      </c>
      <c r="T370" s="58">
        <v>2</v>
      </c>
      <c r="U370" s="58" t="s">
        <v>195</v>
      </c>
      <c r="V370" s="58" t="s">
        <v>181</v>
      </c>
      <c r="W370" s="58">
        <v>169</v>
      </c>
      <c r="X370" s="58">
        <v>26.627220000000001</v>
      </c>
      <c r="Y370" s="58">
        <v>31.750039999999998</v>
      </c>
      <c r="Z370" s="58">
        <v>46.50188</v>
      </c>
      <c r="AA370" s="58">
        <v>27.657530000000001</v>
      </c>
      <c r="AB370" s="58">
        <v>50.823270000000001</v>
      </c>
      <c r="AC370" s="58">
        <v>39.361130000000003</v>
      </c>
      <c r="AD370" s="58" t="s">
        <v>244</v>
      </c>
      <c r="AE370" s="58" t="s">
        <v>244</v>
      </c>
    </row>
    <row r="371" spans="1:31" x14ac:dyDescent="0.25">
      <c r="A371" s="58" t="str">
        <f t="shared" si="6"/>
        <v>Oropharynx3</v>
      </c>
      <c r="B371" s="58" t="s">
        <v>252</v>
      </c>
      <c r="C371" s="58" t="s">
        <v>23</v>
      </c>
      <c r="D371" s="58">
        <v>3</v>
      </c>
      <c r="E371" s="58" t="s">
        <v>189</v>
      </c>
      <c r="F371" s="58" t="s">
        <v>214</v>
      </c>
      <c r="G371" s="58">
        <v>197</v>
      </c>
      <c r="H371" s="58">
        <v>37.563450000000003</v>
      </c>
      <c r="I371" s="58">
        <v>32.32985</v>
      </c>
      <c r="J371" s="58">
        <v>45.989510000000003</v>
      </c>
      <c r="K371" s="58">
        <v>28.526319999999998</v>
      </c>
      <c r="L371" s="58">
        <v>50.005789999999998</v>
      </c>
      <c r="M371" s="58">
        <v>39.361130000000003</v>
      </c>
      <c r="N371" s="58" t="s">
        <v>243</v>
      </c>
      <c r="O371" s="58" t="s">
        <v>243</v>
      </c>
      <c r="R371" s="58" t="s">
        <v>252</v>
      </c>
      <c r="S371" s="58" t="s">
        <v>23</v>
      </c>
      <c r="T371" s="58">
        <v>3</v>
      </c>
      <c r="U371" s="58" t="s">
        <v>189</v>
      </c>
      <c r="V371" s="58" t="s">
        <v>214</v>
      </c>
      <c r="W371" s="58">
        <v>197</v>
      </c>
      <c r="X371" s="58">
        <v>37.563450000000003</v>
      </c>
      <c r="Y371" s="58">
        <v>32.32985</v>
      </c>
      <c r="Z371" s="58">
        <v>45.989510000000003</v>
      </c>
      <c r="AA371" s="58">
        <v>28.526319999999998</v>
      </c>
      <c r="AB371" s="58">
        <v>50.005789999999998</v>
      </c>
      <c r="AC371" s="58">
        <v>39.361130000000003</v>
      </c>
      <c r="AD371" s="58" t="s">
        <v>243</v>
      </c>
      <c r="AE371" s="58" t="s">
        <v>243</v>
      </c>
    </row>
    <row r="372" spans="1:31" x14ac:dyDescent="0.25">
      <c r="A372" s="58" t="str">
        <f t="shared" si="6"/>
        <v>Oropharynx4</v>
      </c>
      <c r="B372" s="58" t="s">
        <v>252</v>
      </c>
      <c r="C372" s="58" t="s">
        <v>23</v>
      </c>
      <c r="D372" s="58">
        <v>4</v>
      </c>
      <c r="G372" s="58">
        <v>223</v>
      </c>
      <c r="I372" s="58">
        <v>32.77243</v>
      </c>
      <c r="J372" s="58">
        <v>45.600209999999997</v>
      </c>
      <c r="K372" s="58">
        <v>29.18862</v>
      </c>
      <c r="L372" s="58">
        <v>49.354509999999998</v>
      </c>
      <c r="R372" s="58" t="s">
        <v>252</v>
      </c>
      <c r="S372" s="58" t="s">
        <v>23</v>
      </c>
      <c r="T372" s="58">
        <v>4</v>
      </c>
      <c r="W372" s="58">
        <v>223</v>
      </c>
      <c r="Y372" s="58">
        <v>32.77243</v>
      </c>
      <c r="Z372" s="58">
        <v>45.600209999999997</v>
      </c>
      <c r="AA372" s="58">
        <v>29.18862</v>
      </c>
      <c r="AB372" s="58">
        <v>49.354509999999998</v>
      </c>
    </row>
    <row r="373" spans="1:31" x14ac:dyDescent="0.25">
      <c r="A373" s="58" t="str">
        <f t="shared" si="6"/>
        <v>Oropharynx5</v>
      </c>
      <c r="B373" s="58" t="s">
        <v>252</v>
      </c>
      <c r="C373" s="58" t="s">
        <v>23</v>
      </c>
      <c r="D373" s="58">
        <v>5</v>
      </c>
      <c r="E373" s="58" t="s">
        <v>196</v>
      </c>
      <c r="F373" s="58" t="s">
        <v>215</v>
      </c>
      <c r="G373" s="58">
        <v>225</v>
      </c>
      <c r="H373" s="58">
        <v>32.888890000000004</v>
      </c>
      <c r="I373" s="58">
        <v>32.797939999999997</v>
      </c>
      <c r="J373" s="58">
        <v>45.5749</v>
      </c>
      <c r="K373" s="58">
        <v>29.226459999999999</v>
      </c>
      <c r="L373" s="58">
        <v>49.310870000000001</v>
      </c>
      <c r="M373" s="58">
        <v>39.361130000000003</v>
      </c>
      <c r="N373" s="58" t="s">
        <v>243</v>
      </c>
      <c r="O373" s="58" t="s">
        <v>243</v>
      </c>
      <c r="R373" s="58" t="s">
        <v>252</v>
      </c>
      <c r="S373" s="58" t="s">
        <v>23</v>
      </c>
      <c r="T373" s="58">
        <v>5</v>
      </c>
      <c r="U373" s="58" t="s">
        <v>196</v>
      </c>
      <c r="V373" s="58" t="s">
        <v>215</v>
      </c>
      <c r="W373" s="58">
        <v>225</v>
      </c>
      <c r="X373" s="58">
        <v>32.888890000000004</v>
      </c>
      <c r="Y373" s="58">
        <v>32.797939999999997</v>
      </c>
      <c r="Z373" s="58">
        <v>45.5749</v>
      </c>
      <c r="AA373" s="58">
        <v>29.226459999999999</v>
      </c>
      <c r="AB373" s="58">
        <v>49.310870000000001</v>
      </c>
      <c r="AC373" s="58">
        <v>39.361130000000003</v>
      </c>
      <c r="AD373" s="58" t="s">
        <v>243</v>
      </c>
      <c r="AE373" s="58" t="s">
        <v>243</v>
      </c>
    </row>
    <row r="374" spans="1:31" x14ac:dyDescent="0.25">
      <c r="A374" s="58" t="str">
        <f t="shared" si="6"/>
        <v>Oropharynx6</v>
      </c>
      <c r="B374" s="58" t="s">
        <v>252</v>
      </c>
      <c r="C374" s="58" t="s">
        <v>23</v>
      </c>
      <c r="D374" s="58">
        <v>6</v>
      </c>
      <c r="E374" s="58" t="s">
        <v>198</v>
      </c>
      <c r="F374" s="58" t="s">
        <v>183</v>
      </c>
      <c r="G374" s="58">
        <v>243</v>
      </c>
      <c r="H374" s="58">
        <v>50.205759999999998</v>
      </c>
      <c r="I374" s="58">
        <v>33.048960000000001</v>
      </c>
      <c r="J374" s="58">
        <v>45.340530000000001</v>
      </c>
      <c r="K374" s="58">
        <v>29.624739999999999</v>
      </c>
      <c r="L374" s="58">
        <v>48.942</v>
      </c>
      <c r="M374" s="58">
        <v>39.361130000000003</v>
      </c>
      <c r="N374" s="58" t="s">
        <v>253</v>
      </c>
      <c r="O374" s="58" t="s">
        <v>253</v>
      </c>
      <c r="R374" s="58" t="s">
        <v>252</v>
      </c>
      <c r="S374" s="58" t="s">
        <v>23</v>
      </c>
      <c r="T374" s="58">
        <v>6</v>
      </c>
      <c r="U374" s="58" t="s">
        <v>198</v>
      </c>
      <c r="V374" s="58" t="s">
        <v>183</v>
      </c>
      <c r="W374" s="58">
        <v>243</v>
      </c>
      <c r="X374" s="58">
        <v>50.205759999999998</v>
      </c>
      <c r="Y374" s="58">
        <v>33.048960000000001</v>
      </c>
      <c r="Z374" s="58">
        <v>45.340530000000001</v>
      </c>
      <c r="AA374" s="58">
        <v>29.624739999999999</v>
      </c>
      <c r="AB374" s="58">
        <v>48.942</v>
      </c>
      <c r="AC374" s="58">
        <v>39.361130000000003</v>
      </c>
      <c r="AD374" s="58" t="s">
        <v>253</v>
      </c>
      <c r="AE374" s="58" t="s">
        <v>253</v>
      </c>
    </row>
    <row r="375" spans="1:31" x14ac:dyDescent="0.25">
      <c r="A375" s="58" t="str">
        <f t="shared" si="6"/>
        <v>Oropharynx7</v>
      </c>
      <c r="B375" s="58" t="s">
        <v>252</v>
      </c>
      <c r="C375" s="58" t="s">
        <v>23</v>
      </c>
      <c r="D375" s="58">
        <v>7</v>
      </c>
      <c r="E375" s="58" t="s">
        <v>205</v>
      </c>
      <c r="F375" s="58" t="s">
        <v>303</v>
      </c>
      <c r="G375" s="58">
        <v>270</v>
      </c>
      <c r="H375" s="58">
        <v>33.333329999999997</v>
      </c>
      <c r="I375" s="58">
        <v>33.385599999999997</v>
      </c>
      <c r="J375" s="58">
        <v>45.045949999999998</v>
      </c>
      <c r="K375" s="58">
        <v>30.11018</v>
      </c>
      <c r="L375" s="58">
        <v>48.46123</v>
      </c>
      <c r="M375" s="58">
        <v>39.361130000000003</v>
      </c>
      <c r="N375" s="58" t="s">
        <v>244</v>
      </c>
      <c r="O375" s="58" t="s">
        <v>243</v>
      </c>
      <c r="R375" s="58" t="s">
        <v>252</v>
      </c>
      <c r="S375" s="58" t="s">
        <v>23</v>
      </c>
      <c r="T375" s="58">
        <v>7</v>
      </c>
      <c r="U375" s="58" t="s">
        <v>205</v>
      </c>
      <c r="V375" s="58" t="s">
        <v>217</v>
      </c>
      <c r="W375" s="58">
        <v>270</v>
      </c>
      <c r="X375" s="58">
        <v>33.333329999999997</v>
      </c>
      <c r="Y375" s="58">
        <v>33.385599999999997</v>
      </c>
      <c r="Z375" s="58">
        <v>45.045949999999998</v>
      </c>
      <c r="AA375" s="58">
        <v>30.11018</v>
      </c>
      <c r="AB375" s="58">
        <v>48.46123</v>
      </c>
      <c r="AC375" s="58">
        <v>39.361130000000003</v>
      </c>
      <c r="AD375" s="58" t="s">
        <v>244</v>
      </c>
      <c r="AE375" s="58" t="s">
        <v>243</v>
      </c>
    </row>
    <row r="376" spans="1:31" x14ac:dyDescent="0.25">
      <c r="A376" s="58" t="str">
        <f t="shared" si="6"/>
        <v>Oropharynx8</v>
      </c>
      <c r="B376" s="58" t="s">
        <v>252</v>
      </c>
      <c r="C376" s="58" t="s">
        <v>23</v>
      </c>
      <c r="D376" s="58">
        <v>8</v>
      </c>
      <c r="G376" s="58">
        <v>283</v>
      </c>
      <c r="I376" s="58">
        <v>33.529159999999997</v>
      </c>
      <c r="J376" s="58">
        <v>44.910530000000001</v>
      </c>
      <c r="K376" s="58">
        <v>30.332909999999998</v>
      </c>
      <c r="L376" s="58">
        <v>48.259030000000003</v>
      </c>
      <c r="R376" s="58" t="s">
        <v>252</v>
      </c>
      <c r="S376" s="58" t="s">
        <v>23</v>
      </c>
      <c r="T376" s="58">
        <v>8</v>
      </c>
      <c r="W376" s="58">
        <v>283</v>
      </c>
      <c r="Y376" s="58">
        <v>33.529159999999997</v>
      </c>
      <c r="Z376" s="58">
        <v>44.910530000000001</v>
      </c>
      <c r="AA376" s="58">
        <v>30.332909999999998</v>
      </c>
      <c r="AB376" s="58">
        <v>48.259030000000003</v>
      </c>
    </row>
    <row r="377" spans="1:31" x14ac:dyDescent="0.25">
      <c r="A377" s="58" t="str">
        <f t="shared" si="6"/>
        <v>Oropharynx9</v>
      </c>
      <c r="B377" s="58" t="s">
        <v>252</v>
      </c>
      <c r="C377" s="58" t="s">
        <v>23</v>
      </c>
      <c r="D377" s="58">
        <v>9</v>
      </c>
      <c r="E377" s="58" t="s">
        <v>203</v>
      </c>
      <c r="F377" s="58" t="s">
        <v>216</v>
      </c>
      <c r="G377" s="58">
        <v>284</v>
      </c>
      <c r="H377" s="58">
        <v>50</v>
      </c>
      <c r="I377" s="58">
        <v>33.535710000000002</v>
      </c>
      <c r="J377" s="58">
        <v>44.907879999999999</v>
      </c>
      <c r="K377" s="58">
        <v>30.34629</v>
      </c>
      <c r="L377" s="58">
        <v>48.229419999999998</v>
      </c>
      <c r="M377" s="58">
        <v>39.361130000000003</v>
      </c>
      <c r="N377" s="58" t="s">
        <v>253</v>
      </c>
      <c r="O377" s="58" t="s">
        <v>253</v>
      </c>
      <c r="R377" s="58" t="s">
        <v>252</v>
      </c>
      <c r="S377" s="58" t="s">
        <v>23</v>
      </c>
      <c r="T377" s="58">
        <v>9</v>
      </c>
      <c r="U377" s="58" t="s">
        <v>203</v>
      </c>
      <c r="V377" s="58" t="s">
        <v>216</v>
      </c>
      <c r="W377" s="58">
        <v>284</v>
      </c>
      <c r="X377" s="58">
        <v>50</v>
      </c>
      <c r="Y377" s="58">
        <v>33.535710000000002</v>
      </c>
      <c r="Z377" s="58">
        <v>44.907879999999999</v>
      </c>
      <c r="AA377" s="58">
        <v>30.34629</v>
      </c>
      <c r="AB377" s="58">
        <v>48.229419999999998</v>
      </c>
      <c r="AC377" s="58">
        <v>39.361130000000003</v>
      </c>
      <c r="AD377" s="58" t="s">
        <v>253</v>
      </c>
      <c r="AE377" s="58" t="s">
        <v>253</v>
      </c>
    </row>
    <row r="378" spans="1:31" x14ac:dyDescent="0.25">
      <c r="A378" s="58" t="str">
        <f t="shared" si="6"/>
        <v>Oropharynx10</v>
      </c>
      <c r="B378" s="58" t="s">
        <v>252</v>
      </c>
      <c r="C378" s="58" t="s">
        <v>23</v>
      </c>
      <c r="D378" s="58">
        <v>10</v>
      </c>
      <c r="E378" s="58" t="s">
        <v>199</v>
      </c>
      <c r="F378" s="58" t="s">
        <v>179</v>
      </c>
      <c r="G378" s="58">
        <v>289</v>
      </c>
      <c r="H378" s="58">
        <v>43.94464</v>
      </c>
      <c r="I378" s="58">
        <v>33.592149999999997</v>
      </c>
      <c r="J378" s="58">
        <v>44.860129999999998</v>
      </c>
      <c r="K378" s="58">
        <v>30.432860000000002</v>
      </c>
      <c r="L378" s="58">
        <v>48.160179999999997</v>
      </c>
      <c r="M378" s="58">
        <v>39.361130000000003</v>
      </c>
      <c r="N378" s="58" t="s">
        <v>243</v>
      </c>
      <c r="O378" s="58" t="s">
        <v>243</v>
      </c>
      <c r="R378" s="58" t="s">
        <v>252</v>
      </c>
      <c r="S378" s="58" t="s">
        <v>23</v>
      </c>
      <c r="T378" s="58">
        <v>10</v>
      </c>
      <c r="U378" s="58" t="s">
        <v>199</v>
      </c>
      <c r="V378" s="58" t="s">
        <v>179</v>
      </c>
      <c r="W378" s="58">
        <v>289</v>
      </c>
      <c r="X378" s="58">
        <v>43.94464</v>
      </c>
      <c r="Y378" s="58">
        <v>33.592149999999997</v>
      </c>
      <c r="Z378" s="58">
        <v>44.860129999999998</v>
      </c>
      <c r="AA378" s="58">
        <v>30.432860000000002</v>
      </c>
      <c r="AB378" s="58">
        <v>48.160179999999997</v>
      </c>
      <c r="AC378" s="58">
        <v>39.361130000000003</v>
      </c>
      <c r="AD378" s="58" t="s">
        <v>243</v>
      </c>
      <c r="AE378" s="58" t="s">
        <v>243</v>
      </c>
    </row>
    <row r="379" spans="1:31" x14ac:dyDescent="0.25">
      <c r="A379" s="58" t="str">
        <f t="shared" si="6"/>
        <v>Oropharynx11</v>
      </c>
      <c r="B379" s="58" t="s">
        <v>252</v>
      </c>
      <c r="C379" s="58" t="s">
        <v>23</v>
      </c>
      <c r="D379" s="58">
        <v>11</v>
      </c>
      <c r="E379" s="58" t="s">
        <v>191</v>
      </c>
      <c r="F379" s="58" t="s">
        <v>245</v>
      </c>
      <c r="G379" s="58">
        <v>291</v>
      </c>
      <c r="H379" s="58">
        <v>29.896909999999998</v>
      </c>
      <c r="I379" s="58">
        <v>33.609439999999999</v>
      </c>
      <c r="J379" s="58">
        <v>44.842320000000001</v>
      </c>
      <c r="K379" s="58">
        <v>30.451339999999998</v>
      </c>
      <c r="L379" s="58">
        <v>48.123669999999997</v>
      </c>
      <c r="M379" s="58">
        <v>39.361130000000003</v>
      </c>
      <c r="N379" s="58" t="s">
        <v>244</v>
      </c>
      <c r="O379" s="58" t="s">
        <v>244</v>
      </c>
      <c r="R379" s="58" t="s">
        <v>252</v>
      </c>
      <c r="S379" s="58" t="s">
        <v>23</v>
      </c>
      <c r="T379" s="58">
        <v>11</v>
      </c>
      <c r="U379" s="58" t="s">
        <v>191</v>
      </c>
      <c r="V379" s="58" t="s">
        <v>245</v>
      </c>
      <c r="W379" s="58">
        <v>291</v>
      </c>
      <c r="X379" s="58">
        <v>29.896909999999998</v>
      </c>
      <c r="Y379" s="58">
        <v>33.609439999999999</v>
      </c>
      <c r="Z379" s="58">
        <v>44.842320000000001</v>
      </c>
      <c r="AA379" s="58">
        <v>30.451339999999998</v>
      </c>
      <c r="AB379" s="58">
        <v>48.123669999999997</v>
      </c>
      <c r="AC379" s="58">
        <v>39.361130000000003</v>
      </c>
      <c r="AD379" s="58" t="s">
        <v>244</v>
      </c>
      <c r="AE379" s="58" t="s">
        <v>244</v>
      </c>
    </row>
    <row r="380" spans="1:31" x14ac:dyDescent="0.25">
      <c r="A380" s="58" t="str">
        <f t="shared" si="6"/>
        <v>Oropharynx12</v>
      </c>
      <c r="B380" s="58" t="s">
        <v>252</v>
      </c>
      <c r="C380" s="58" t="s">
        <v>23</v>
      </c>
      <c r="D380" s="58">
        <v>12</v>
      </c>
      <c r="G380" s="58">
        <v>343</v>
      </c>
      <c r="I380" s="58">
        <v>34.075060000000001</v>
      </c>
      <c r="J380" s="58">
        <v>44.418259999999997</v>
      </c>
      <c r="K380" s="58">
        <v>31.16572</v>
      </c>
      <c r="L380" s="58">
        <v>47.447890000000001</v>
      </c>
      <c r="R380" s="58" t="s">
        <v>252</v>
      </c>
      <c r="S380" s="58" t="s">
        <v>23</v>
      </c>
      <c r="T380" s="58">
        <v>12</v>
      </c>
      <c r="W380" s="58">
        <v>343</v>
      </c>
      <c r="Y380" s="58">
        <v>34.075060000000001</v>
      </c>
      <c r="Z380" s="58">
        <v>44.418259999999997</v>
      </c>
      <c r="AA380" s="58">
        <v>31.16572</v>
      </c>
      <c r="AB380" s="58">
        <v>47.447890000000001</v>
      </c>
    </row>
    <row r="381" spans="1:31" x14ac:dyDescent="0.25">
      <c r="A381" s="58" t="str">
        <f t="shared" si="6"/>
        <v>Oropharynx13</v>
      </c>
      <c r="B381" s="58" t="s">
        <v>252</v>
      </c>
      <c r="C381" s="58" t="s">
        <v>23</v>
      </c>
      <c r="D381" s="58">
        <v>13</v>
      </c>
      <c r="E381" s="58" t="s">
        <v>206</v>
      </c>
      <c r="F381" s="58" t="s">
        <v>304</v>
      </c>
      <c r="G381" s="58">
        <v>350</v>
      </c>
      <c r="H381" s="58">
        <v>32.857140000000001</v>
      </c>
      <c r="I381" s="58">
        <v>34.124859999999998</v>
      </c>
      <c r="J381" s="58">
        <v>44.36777</v>
      </c>
      <c r="K381" s="58">
        <v>31.241029999999999</v>
      </c>
      <c r="L381" s="58">
        <v>47.366439999999997</v>
      </c>
      <c r="M381" s="58">
        <v>39.361130000000003</v>
      </c>
      <c r="N381" s="58" t="s">
        <v>244</v>
      </c>
      <c r="O381" s="58" t="s">
        <v>243</v>
      </c>
      <c r="R381" s="58" t="s">
        <v>252</v>
      </c>
      <c r="S381" s="58" t="s">
        <v>23</v>
      </c>
      <c r="T381" s="58">
        <v>13</v>
      </c>
      <c r="U381" s="58" t="s">
        <v>206</v>
      </c>
      <c r="V381" s="58" t="s">
        <v>218</v>
      </c>
      <c r="W381" s="58">
        <v>350</v>
      </c>
      <c r="X381" s="58">
        <v>32.857140000000001</v>
      </c>
      <c r="Y381" s="58">
        <v>34.124859999999998</v>
      </c>
      <c r="Z381" s="58">
        <v>44.36777</v>
      </c>
      <c r="AA381" s="58">
        <v>31.241029999999999</v>
      </c>
      <c r="AB381" s="58">
        <v>47.366439999999997</v>
      </c>
      <c r="AC381" s="58">
        <v>39.361130000000003</v>
      </c>
      <c r="AD381" s="58" t="s">
        <v>244</v>
      </c>
      <c r="AE381" s="58" t="s">
        <v>243</v>
      </c>
    </row>
    <row r="382" spans="1:31" x14ac:dyDescent="0.25">
      <c r="A382" s="58" t="str">
        <f t="shared" si="6"/>
        <v>Oropharynx14</v>
      </c>
      <c r="B382" s="58" t="s">
        <v>252</v>
      </c>
      <c r="C382" s="58" t="s">
        <v>23</v>
      </c>
      <c r="D382" s="58">
        <v>14</v>
      </c>
      <c r="E382" s="58" t="s">
        <v>201</v>
      </c>
      <c r="F382" s="58" t="s">
        <v>184</v>
      </c>
      <c r="G382" s="58">
        <v>358</v>
      </c>
      <c r="H382" s="58">
        <v>30.72626</v>
      </c>
      <c r="I382" s="58">
        <v>34.185310000000001</v>
      </c>
      <c r="J382" s="58">
        <v>44.313679999999998</v>
      </c>
      <c r="K382" s="58">
        <v>31.33624</v>
      </c>
      <c r="L382" s="58">
        <v>47.277290000000001</v>
      </c>
      <c r="M382" s="58">
        <v>39.361130000000003</v>
      </c>
      <c r="N382" s="58" t="s">
        <v>244</v>
      </c>
      <c r="O382" s="58" t="s">
        <v>244</v>
      </c>
      <c r="R382" s="58" t="s">
        <v>252</v>
      </c>
      <c r="S382" s="58" t="s">
        <v>23</v>
      </c>
      <c r="T382" s="58">
        <v>14</v>
      </c>
      <c r="U382" s="58" t="s">
        <v>201</v>
      </c>
      <c r="V382" s="58" t="s">
        <v>184</v>
      </c>
      <c r="W382" s="58">
        <v>358</v>
      </c>
      <c r="X382" s="58">
        <v>30.72626</v>
      </c>
      <c r="Y382" s="58">
        <v>34.185310000000001</v>
      </c>
      <c r="Z382" s="58">
        <v>44.313679999999998</v>
      </c>
      <c r="AA382" s="58">
        <v>31.33624</v>
      </c>
      <c r="AB382" s="58">
        <v>47.277290000000001</v>
      </c>
      <c r="AC382" s="58">
        <v>39.361130000000003</v>
      </c>
      <c r="AD382" s="58" t="s">
        <v>244</v>
      </c>
      <c r="AE382" s="58" t="s">
        <v>244</v>
      </c>
    </row>
    <row r="383" spans="1:31" x14ac:dyDescent="0.25">
      <c r="A383" s="58" t="str">
        <f t="shared" si="6"/>
        <v>Oropharynx15</v>
      </c>
      <c r="B383" s="58" t="s">
        <v>252</v>
      </c>
      <c r="C383" s="58" t="s">
        <v>23</v>
      </c>
      <c r="D383" s="58">
        <v>15</v>
      </c>
      <c r="E383" s="58" t="s">
        <v>188</v>
      </c>
      <c r="F383" s="58" t="s">
        <v>300</v>
      </c>
      <c r="G383" s="58">
        <v>373</v>
      </c>
      <c r="H383" s="58">
        <v>26.54156</v>
      </c>
      <c r="I383" s="58">
        <v>34.297800000000002</v>
      </c>
      <c r="J383" s="58">
        <v>44.21116</v>
      </c>
      <c r="K383" s="58">
        <v>31.495920000000002</v>
      </c>
      <c r="L383" s="58">
        <v>47.118580000000001</v>
      </c>
      <c r="M383" s="58">
        <v>39.361130000000003</v>
      </c>
      <c r="N383" s="58" t="s">
        <v>244</v>
      </c>
      <c r="O383" s="58" t="s">
        <v>244</v>
      </c>
      <c r="R383" s="58" t="s">
        <v>252</v>
      </c>
      <c r="S383" s="58" t="s">
        <v>23</v>
      </c>
      <c r="T383" s="58">
        <v>15</v>
      </c>
      <c r="U383" s="58" t="s">
        <v>188</v>
      </c>
      <c r="V383" s="58" t="s">
        <v>186</v>
      </c>
      <c r="W383" s="58">
        <v>373</v>
      </c>
      <c r="X383" s="58">
        <v>26.54156</v>
      </c>
      <c r="Y383" s="58">
        <v>34.297800000000002</v>
      </c>
      <c r="Z383" s="58">
        <v>44.21116</v>
      </c>
      <c r="AA383" s="58">
        <v>31.495920000000002</v>
      </c>
      <c r="AB383" s="58">
        <v>47.118580000000001</v>
      </c>
      <c r="AC383" s="58">
        <v>39.361130000000003</v>
      </c>
      <c r="AD383" s="58" t="s">
        <v>244</v>
      </c>
      <c r="AE383" s="58" t="s">
        <v>244</v>
      </c>
    </row>
    <row r="384" spans="1:31" x14ac:dyDescent="0.25">
      <c r="A384" s="58" t="str">
        <f t="shared" si="6"/>
        <v>Oropharynx16</v>
      </c>
      <c r="B384" s="58" t="s">
        <v>252</v>
      </c>
      <c r="C384" s="58" t="s">
        <v>23</v>
      </c>
      <c r="D384" s="58">
        <v>16</v>
      </c>
      <c r="E384" s="58" t="s">
        <v>200</v>
      </c>
      <c r="F384" s="58" t="s">
        <v>220</v>
      </c>
      <c r="G384" s="58">
        <v>383</v>
      </c>
      <c r="H384" s="58">
        <v>42.558750000000003</v>
      </c>
      <c r="I384" s="58">
        <v>34.360939999999999</v>
      </c>
      <c r="J384" s="58">
        <v>44.148580000000003</v>
      </c>
      <c r="K384" s="58">
        <v>31.608039999999999</v>
      </c>
      <c r="L384" s="58">
        <v>47.011310000000002</v>
      </c>
      <c r="M384" s="58">
        <v>39.361130000000003</v>
      </c>
      <c r="N384" s="58" t="s">
        <v>243</v>
      </c>
      <c r="O384" s="58" t="s">
        <v>243</v>
      </c>
      <c r="R384" s="58" t="s">
        <v>252</v>
      </c>
      <c r="S384" s="58" t="s">
        <v>23</v>
      </c>
      <c r="T384" s="58">
        <v>16</v>
      </c>
      <c r="U384" s="58" t="s">
        <v>200</v>
      </c>
      <c r="V384" s="58" t="s">
        <v>220</v>
      </c>
      <c r="W384" s="58">
        <v>383</v>
      </c>
      <c r="X384" s="58">
        <v>42.558750000000003</v>
      </c>
      <c r="Y384" s="58">
        <v>34.360939999999999</v>
      </c>
      <c r="Z384" s="58">
        <v>44.148580000000003</v>
      </c>
      <c r="AA384" s="58">
        <v>31.608039999999999</v>
      </c>
      <c r="AB384" s="58">
        <v>47.011310000000002</v>
      </c>
      <c r="AC384" s="58">
        <v>39.361130000000003</v>
      </c>
      <c r="AD384" s="58" t="s">
        <v>243</v>
      </c>
      <c r="AE384" s="58" t="s">
        <v>243</v>
      </c>
    </row>
    <row r="385" spans="1:31" x14ac:dyDescent="0.25">
      <c r="A385" s="58" t="str">
        <f t="shared" si="6"/>
        <v>Oropharynx17</v>
      </c>
      <c r="B385" s="58" t="s">
        <v>252</v>
      </c>
      <c r="C385" s="58" t="s">
        <v>23</v>
      </c>
      <c r="D385" s="58">
        <v>17</v>
      </c>
      <c r="G385" s="58">
        <v>403</v>
      </c>
      <c r="I385" s="58">
        <v>34.494869999999999</v>
      </c>
      <c r="J385" s="58">
        <v>44.035049999999998</v>
      </c>
      <c r="K385" s="58">
        <v>31.800319999999999</v>
      </c>
      <c r="L385" s="58">
        <v>46.827309999999997</v>
      </c>
      <c r="R385" s="58" t="s">
        <v>252</v>
      </c>
      <c r="S385" s="58" t="s">
        <v>23</v>
      </c>
      <c r="T385" s="58">
        <v>17</v>
      </c>
      <c r="W385" s="58">
        <v>403</v>
      </c>
      <c r="Y385" s="58">
        <v>34.494869999999999</v>
      </c>
      <c r="Z385" s="58">
        <v>44.035049999999998</v>
      </c>
      <c r="AA385" s="58">
        <v>31.800319999999999</v>
      </c>
      <c r="AB385" s="58">
        <v>46.827309999999997</v>
      </c>
    </row>
    <row r="386" spans="1:31" x14ac:dyDescent="0.25">
      <c r="A386" s="58" t="str">
        <f t="shared" ref="A386:A449" si="7">CONCATENATE(C386,D386)</f>
        <v>Oropharynx18</v>
      </c>
      <c r="B386" s="58" t="s">
        <v>252</v>
      </c>
      <c r="C386" s="58" t="s">
        <v>23</v>
      </c>
      <c r="D386" s="58">
        <v>18</v>
      </c>
      <c r="E386" s="58" t="s">
        <v>204</v>
      </c>
      <c r="F386" s="58" t="s">
        <v>207</v>
      </c>
      <c r="G386" s="58">
        <v>410</v>
      </c>
      <c r="H386" s="58">
        <v>40</v>
      </c>
      <c r="I386" s="58">
        <v>34.531849999999999</v>
      </c>
      <c r="J386" s="58">
        <v>43.995420000000003</v>
      </c>
      <c r="K386" s="58">
        <v>31.862069999999999</v>
      </c>
      <c r="L386" s="58">
        <v>46.763550000000002</v>
      </c>
      <c r="M386" s="58">
        <v>39.361130000000003</v>
      </c>
      <c r="N386" s="58" t="s">
        <v>243</v>
      </c>
      <c r="O386" s="58" t="s">
        <v>243</v>
      </c>
      <c r="R386" s="58" t="s">
        <v>252</v>
      </c>
      <c r="S386" s="58" t="s">
        <v>23</v>
      </c>
      <c r="T386" s="58">
        <v>18</v>
      </c>
      <c r="U386" s="58" t="s">
        <v>204</v>
      </c>
      <c r="V386" s="58" t="s">
        <v>212</v>
      </c>
      <c r="W386" s="58">
        <v>410</v>
      </c>
      <c r="X386" s="58">
        <v>40</v>
      </c>
      <c r="Y386" s="58">
        <v>34.531849999999999</v>
      </c>
      <c r="Z386" s="58">
        <v>43.995420000000003</v>
      </c>
      <c r="AA386" s="58">
        <v>31.862069999999999</v>
      </c>
      <c r="AB386" s="58">
        <v>46.763550000000002</v>
      </c>
      <c r="AC386" s="58">
        <v>39.361130000000003</v>
      </c>
      <c r="AD386" s="58" t="s">
        <v>243</v>
      </c>
      <c r="AE386" s="58" t="s">
        <v>243</v>
      </c>
    </row>
    <row r="387" spans="1:31" x14ac:dyDescent="0.25">
      <c r="A387" s="58" t="str">
        <f t="shared" si="7"/>
        <v>Oropharynx19</v>
      </c>
      <c r="B387" s="58" t="s">
        <v>252</v>
      </c>
      <c r="C387" s="58" t="s">
        <v>23</v>
      </c>
      <c r="D387" s="58">
        <v>19</v>
      </c>
      <c r="E387" s="58" t="s">
        <v>197</v>
      </c>
      <c r="F387" s="58" t="s">
        <v>221</v>
      </c>
      <c r="G387" s="58">
        <v>458</v>
      </c>
      <c r="H387" s="58">
        <v>38.64629</v>
      </c>
      <c r="I387" s="58">
        <v>34.797280000000001</v>
      </c>
      <c r="J387" s="58">
        <v>43.750529999999998</v>
      </c>
      <c r="K387" s="58">
        <v>32.27026</v>
      </c>
      <c r="L387" s="58">
        <v>46.368609999999997</v>
      </c>
      <c r="M387" s="58">
        <v>39.361130000000003</v>
      </c>
      <c r="N387" s="58" t="s">
        <v>243</v>
      </c>
      <c r="O387" s="58" t="s">
        <v>243</v>
      </c>
      <c r="R387" s="58" t="s">
        <v>252</v>
      </c>
      <c r="S387" s="58" t="s">
        <v>23</v>
      </c>
      <c r="T387" s="58">
        <v>19</v>
      </c>
      <c r="U387" s="58" t="s">
        <v>197</v>
      </c>
      <c r="V387" s="58" t="s">
        <v>221</v>
      </c>
      <c r="W387" s="58">
        <v>458</v>
      </c>
      <c r="X387" s="58">
        <v>38.64629</v>
      </c>
      <c r="Y387" s="58">
        <v>34.797280000000001</v>
      </c>
      <c r="Z387" s="58">
        <v>43.750529999999998</v>
      </c>
      <c r="AA387" s="58">
        <v>32.27026</v>
      </c>
      <c r="AB387" s="58">
        <v>46.368609999999997</v>
      </c>
      <c r="AC387" s="58">
        <v>39.361130000000003</v>
      </c>
      <c r="AD387" s="58" t="s">
        <v>243</v>
      </c>
      <c r="AE387" s="58" t="s">
        <v>243</v>
      </c>
    </row>
    <row r="388" spans="1:31" x14ac:dyDescent="0.25">
      <c r="A388" s="58" t="str">
        <f t="shared" si="7"/>
        <v>Oropharynx20</v>
      </c>
      <c r="B388" s="58" t="s">
        <v>252</v>
      </c>
      <c r="C388" s="58" t="s">
        <v>23</v>
      </c>
      <c r="D388" s="58">
        <v>20</v>
      </c>
      <c r="G388" s="58">
        <v>463</v>
      </c>
      <c r="I388" s="58">
        <v>34.823560000000001</v>
      </c>
      <c r="J388" s="58">
        <v>43.727510000000002</v>
      </c>
      <c r="K388" s="58">
        <v>32.305970000000002</v>
      </c>
      <c r="L388" s="58">
        <v>46.331659999999999</v>
      </c>
      <c r="R388" s="58" t="s">
        <v>252</v>
      </c>
      <c r="S388" s="58" t="s">
        <v>23</v>
      </c>
      <c r="T388" s="58">
        <v>20</v>
      </c>
      <c r="W388" s="58">
        <v>463</v>
      </c>
      <c r="Y388" s="58">
        <v>34.823560000000001</v>
      </c>
      <c r="Z388" s="58">
        <v>43.727510000000002</v>
      </c>
      <c r="AA388" s="58">
        <v>32.305970000000002</v>
      </c>
      <c r="AB388" s="58">
        <v>46.331659999999999</v>
      </c>
    </row>
    <row r="389" spans="1:31" x14ac:dyDescent="0.25">
      <c r="A389" s="58" t="str">
        <f t="shared" si="7"/>
        <v>Oropharynx21</v>
      </c>
      <c r="B389" s="58" t="s">
        <v>252</v>
      </c>
      <c r="C389" s="58" t="s">
        <v>23</v>
      </c>
      <c r="D389" s="58">
        <v>21</v>
      </c>
      <c r="E389" s="58" t="s">
        <v>202</v>
      </c>
      <c r="F389" s="58" t="s">
        <v>219</v>
      </c>
      <c r="G389" s="58">
        <v>488</v>
      </c>
      <c r="H389" s="58">
        <v>51.844259999999998</v>
      </c>
      <c r="I389" s="58">
        <v>34.942320000000002</v>
      </c>
      <c r="J389" s="58">
        <v>43.614269999999998</v>
      </c>
      <c r="K389" s="58">
        <v>32.489820000000002</v>
      </c>
      <c r="L389" s="58">
        <v>46.149329999999999</v>
      </c>
      <c r="M389" s="58">
        <v>39.361130000000003</v>
      </c>
      <c r="N389" s="58" t="s">
        <v>253</v>
      </c>
      <c r="O389" s="58" t="s">
        <v>253</v>
      </c>
      <c r="R389" s="58" t="s">
        <v>252</v>
      </c>
      <c r="S389" s="58" t="s">
        <v>23</v>
      </c>
      <c r="T389" s="58">
        <v>21</v>
      </c>
      <c r="U389" s="58" t="s">
        <v>202</v>
      </c>
      <c r="V389" s="58" t="s">
        <v>219</v>
      </c>
      <c r="W389" s="58">
        <v>488</v>
      </c>
      <c r="X389" s="58">
        <v>51.844259999999998</v>
      </c>
      <c r="Y389" s="58">
        <v>34.942320000000002</v>
      </c>
      <c r="Z389" s="58">
        <v>43.614269999999998</v>
      </c>
      <c r="AA389" s="58">
        <v>32.489820000000002</v>
      </c>
      <c r="AB389" s="58">
        <v>46.149329999999999</v>
      </c>
      <c r="AC389" s="58">
        <v>39.361130000000003</v>
      </c>
      <c r="AD389" s="58" t="s">
        <v>253</v>
      </c>
      <c r="AE389" s="58" t="s">
        <v>253</v>
      </c>
    </row>
    <row r="390" spans="1:31" x14ac:dyDescent="0.25">
      <c r="A390" s="58" t="str">
        <f t="shared" si="7"/>
        <v>Oropharynx22</v>
      </c>
      <c r="B390" s="58" t="s">
        <v>252</v>
      </c>
      <c r="C390" s="58" t="s">
        <v>23</v>
      </c>
      <c r="D390" s="58">
        <v>22</v>
      </c>
      <c r="E390" s="58" t="s">
        <v>190</v>
      </c>
      <c r="F390" s="58" t="s">
        <v>213</v>
      </c>
      <c r="G390" s="58">
        <v>490</v>
      </c>
      <c r="H390" s="58">
        <v>44.489800000000002</v>
      </c>
      <c r="I390" s="58">
        <v>34.952449999999999</v>
      </c>
      <c r="J390" s="58">
        <v>43.607259999999997</v>
      </c>
      <c r="K390" s="58">
        <v>32.505049999999997</v>
      </c>
      <c r="L390" s="58">
        <v>46.132269999999998</v>
      </c>
      <c r="M390" s="58">
        <v>39.361130000000003</v>
      </c>
      <c r="N390" s="58" t="s">
        <v>253</v>
      </c>
      <c r="O390" s="58" t="s">
        <v>243</v>
      </c>
      <c r="R390" s="58" t="s">
        <v>252</v>
      </c>
      <c r="S390" s="58" t="s">
        <v>23</v>
      </c>
      <c r="T390" s="58">
        <v>22</v>
      </c>
      <c r="U390" s="58" t="s">
        <v>190</v>
      </c>
      <c r="V390" s="58" t="s">
        <v>213</v>
      </c>
      <c r="W390" s="58">
        <v>490</v>
      </c>
      <c r="X390" s="58">
        <v>44.489800000000002</v>
      </c>
      <c r="Y390" s="58">
        <v>34.952449999999999</v>
      </c>
      <c r="Z390" s="58">
        <v>43.607259999999997</v>
      </c>
      <c r="AA390" s="58">
        <v>32.505049999999997</v>
      </c>
      <c r="AB390" s="58">
        <v>46.132269999999998</v>
      </c>
      <c r="AC390" s="58">
        <v>39.361130000000003</v>
      </c>
      <c r="AD390" s="58" t="s">
        <v>253</v>
      </c>
      <c r="AE390" s="58" t="s">
        <v>243</v>
      </c>
    </row>
    <row r="391" spans="1:31" x14ac:dyDescent="0.25">
      <c r="A391" s="58" t="str">
        <f t="shared" si="7"/>
        <v>Oropharynx23</v>
      </c>
      <c r="B391" s="58" t="s">
        <v>252</v>
      </c>
      <c r="C391" s="58" t="s">
        <v>23</v>
      </c>
      <c r="D391" s="58">
        <v>23</v>
      </c>
      <c r="G391" s="58">
        <v>523</v>
      </c>
      <c r="I391" s="58">
        <v>35.09563</v>
      </c>
      <c r="J391" s="58">
        <v>43.473649999999999</v>
      </c>
      <c r="K391" s="58">
        <v>32.727510000000002</v>
      </c>
      <c r="L391" s="58">
        <v>45.919110000000003</v>
      </c>
      <c r="R391" s="58" t="s">
        <v>252</v>
      </c>
      <c r="S391" s="58" t="s">
        <v>23</v>
      </c>
      <c r="T391" s="58">
        <v>23</v>
      </c>
      <c r="W391" s="58">
        <v>523</v>
      </c>
      <c r="Y391" s="58">
        <v>35.09563</v>
      </c>
      <c r="Z391" s="58">
        <v>43.473649999999999</v>
      </c>
      <c r="AA391" s="58">
        <v>32.727510000000002</v>
      </c>
      <c r="AB391" s="58">
        <v>45.919110000000003</v>
      </c>
    </row>
    <row r="392" spans="1:31" x14ac:dyDescent="0.25">
      <c r="A392" s="58" t="str">
        <f t="shared" si="7"/>
        <v>Oropharynx24</v>
      </c>
      <c r="B392" s="58" t="s">
        <v>252</v>
      </c>
      <c r="C392" s="58" t="s">
        <v>23</v>
      </c>
      <c r="D392" s="58">
        <v>24</v>
      </c>
      <c r="E392" s="58" t="s">
        <v>193</v>
      </c>
      <c r="F392" s="58" t="s">
        <v>173</v>
      </c>
      <c r="G392" s="58">
        <v>550</v>
      </c>
      <c r="H392" s="58">
        <v>46.727269999999997</v>
      </c>
      <c r="I392" s="58">
        <v>35.203809999999997</v>
      </c>
      <c r="J392" s="58">
        <v>43.373489999999997</v>
      </c>
      <c r="K392" s="58">
        <v>32.895000000000003</v>
      </c>
      <c r="L392" s="58">
        <v>45.759709999999998</v>
      </c>
      <c r="M392" s="58">
        <v>39.361130000000003</v>
      </c>
      <c r="N392" s="58" t="s">
        <v>253</v>
      </c>
      <c r="O392" s="58" t="s">
        <v>253</v>
      </c>
      <c r="R392" s="58" t="s">
        <v>252</v>
      </c>
      <c r="S392" s="58" t="s">
        <v>23</v>
      </c>
      <c r="T392" s="58">
        <v>24</v>
      </c>
      <c r="U392" s="58" t="s">
        <v>193</v>
      </c>
      <c r="V392" s="58" t="s">
        <v>173</v>
      </c>
      <c r="W392" s="58">
        <v>550</v>
      </c>
      <c r="X392" s="58">
        <v>46.727269999999997</v>
      </c>
      <c r="Y392" s="58">
        <v>35.203809999999997</v>
      </c>
      <c r="Z392" s="58">
        <v>43.373489999999997</v>
      </c>
      <c r="AA392" s="58">
        <v>32.895000000000003</v>
      </c>
      <c r="AB392" s="58">
        <v>45.759709999999998</v>
      </c>
      <c r="AC392" s="58">
        <v>39.361130000000003</v>
      </c>
      <c r="AD392" s="58" t="s">
        <v>253</v>
      </c>
      <c r="AE392" s="58" t="s">
        <v>253</v>
      </c>
    </row>
    <row r="393" spans="1:31" x14ac:dyDescent="0.25">
      <c r="A393" s="58" t="str">
        <f t="shared" si="7"/>
        <v>Oropharynx25</v>
      </c>
      <c r="B393" s="58" t="s">
        <v>252</v>
      </c>
      <c r="C393" s="58" t="s">
        <v>23</v>
      </c>
      <c r="D393" s="58">
        <v>25</v>
      </c>
      <c r="G393" s="58">
        <v>583</v>
      </c>
      <c r="I393" s="58">
        <v>35.32817</v>
      </c>
      <c r="J393" s="58">
        <v>43.258879999999998</v>
      </c>
      <c r="K393" s="58">
        <v>33.080150000000003</v>
      </c>
      <c r="L393" s="58">
        <v>45.57687</v>
      </c>
      <c r="R393" s="58" t="s">
        <v>252</v>
      </c>
      <c r="S393" s="58" t="s">
        <v>23</v>
      </c>
      <c r="T393" s="58">
        <v>25</v>
      </c>
      <c r="W393" s="58">
        <v>583</v>
      </c>
      <c r="Y393" s="58">
        <v>35.32817</v>
      </c>
      <c r="Z393" s="58">
        <v>43.258879999999998</v>
      </c>
      <c r="AA393" s="58">
        <v>33.080150000000003</v>
      </c>
      <c r="AB393" s="58">
        <v>45.57687</v>
      </c>
    </row>
    <row r="394" spans="1:31" x14ac:dyDescent="0.25">
      <c r="A394" s="58" t="str">
        <f t="shared" si="7"/>
        <v>Oropharynx26</v>
      </c>
      <c r="B394" s="58" t="s">
        <v>252</v>
      </c>
      <c r="C394" s="58" t="s">
        <v>23</v>
      </c>
      <c r="D394" s="58">
        <v>26</v>
      </c>
      <c r="G394" s="58">
        <v>643</v>
      </c>
      <c r="I394" s="58">
        <v>35.521360000000001</v>
      </c>
      <c r="J394" s="58">
        <v>43.074150000000003</v>
      </c>
      <c r="K394" s="58">
        <v>33.379179999999998</v>
      </c>
      <c r="L394" s="58">
        <v>45.279850000000003</v>
      </c>
      <c r="R394" s="58" t="s">
        <v>252</v>
      </c>
      <c r="S394" s="58" t="s">
        <v>23</v>
      </c>
      <c r="T394" s="58">
        <v>26</v>
      </c>
      <c r="W394" s="58">
        <v>643</v>
      </c>
      <c r="Y394" s="58">
        <v>35.521360000000001</v>
      </c>
      <c r="Z394" s="58">
        <v>43.074150000000003</v>
      </c>
      <c r="AA394" s="58">
        <v>33.379179999999998</v>
      </c>
      <c r="AB394" s="58">
        <v>45.279850000000003</v>
      </c>
    </row>
    <row r="395" spans="1:31" x14ac:dyDescent="0.25">
      <c r="A395" s="58" t="str">
        <f t="shared" si="7"/>
        <v>Oropharynx27</v>
      </c>
      <c r="B395" s="58" t="s">
        <v>252</v>
      </c>
      <c r="C395" s="58" t="s">
        <v>23</v>
      </c>
      <c r="D395" s="58">
        <v>27</v>
      </c>
      <c r="G395" s="58">
        <v>703</v>
      </c>
      <c r="I395" s="58">
        <v>35.693489999999997</v>
      </c>
      <c r="J395" s="58">
        <v>42.91675</v>
      </c>
      <c r="K395" s="58">
        <v>33.640860000000004</v>
      </c>
      <c r="L395" s="58">
        <v>45.025440000000003</v>
      </c>
      <c r="R395" s="58" t="s">
        <v>252</v>
      </c>
      <c r="S395" s="58" t="s">
        <v>23</v>
      </c>
      <c r="T395" s="58">
        <v>27</v>
      </c>
      <c r="W395" s="58">
        <v>703</v>
      </c>
      <c r="Y395" s="58">
        <v>35.693489999999997</v>
      </c>
      <c r="Z395" s="58">
        <v>42.91675</v>
      </c>
      <c r="AA395" s="58">
        <v>33.640860000000004</v>
      </c>
      <c r="AB395" s="58">
        <v>45.025440000000003</v>
      </c>
    </row>
    <row r="396" spans="1:31" x14ac:dyDescent="0.25">
      <c r="A396" s="58" t="str">
        <f t="shared" si="7"/>
        <v>Oropharynx28</v>
      </c>
      <c r="B396" s="58" t="s">
        <v>252</v>
      </c>
      <c r="C396" s="58" t="s">
        <v>23</v>
      </c>
      <c r="D396" s="58">
        <v>28</v>
      </c>
      <c r="E396" s="58" t="s">
        <v>192</v>
      </c>
      <c r="F396" s="58" t="s">
        <v>185</v>
      </c>
      <c r="G396" s="58">
        <v>760</v>
      </c>
      <c r="H396" s="58">
        <v>36.18421</v>
      </c>
      <c r="I396" s="58">
        <v>35.834209999999999</v>
      </c>
      <c r="J396" s="58">
        <v>42.781959999999998</v>
      </c>
      <c r="K396" s="58">
        <v>33.860759999999999</v>
      </c>
      <c r="L396" s="58">
        <v>44.810029999999998</v>
      </c>
      <c r="M396" s="58">
        <v>39.361130000000003</v>
      </c>
      <c r="N396" s="58" t="s">
        <v>243</v>
      </c>
      <c r="O396" s="58" t="s">
        <v>243</v>
      </c>
      <c r="R396" s="58" t="s">
        <v>252</v>
      </c>
      <c r="S396" s="58" t="s">
        <v>23</v>
      </c>
      <c r="T396" s="58">
        <v>28</v>
      </c>
      <c r="U396" s="58" t="s">
        <v>192</v>
      </c>
      <c r="V396" s="58" t="s">
        <v>185</v>
      </c>
      <c r="W396" s="58">
        <v>760</v>
      </c>
      <c r="X396" s="58">
        <v>36.18421</v>
      </c>
      <c r="Y396" s="58">
        <v>35.834209999999999</v>
      </c>
      <c r="Z396" s="58">
        <v>42.781959999999998</v>
      </c>
      <c r="AA396" s="58">
        <v>33.860759999999999</v>
      </c>
      <c r="AB396" s="58">
        <v>44.810029999999998</v>
      </c>
      <c r="AC396" s="58">
        <v>39.361130000000003</v>
      </c>
      <c r="AD396" s="58" t="s">
        <v>243</v>
      </c>
      <c r="AE396" s="58" t="s">
        <v>243</v>
      </c>
    </row>
    <row r="397" spans="1:31" x14ac:dyDescent="0.25">
      <c r="A397" s="58" t="str">
        <f t="shared" si="7"/>
        <v>Oropharynx29</v>
      </c>
      <c r="B397" s="58" t="s">
        <v>252</v>
      </c>
      <c r="C397" s="58" t="s">
        <v>23</v>
      </c>
      <c r="D397" s="58">
        <v>29</v>
      </c>
      <c r="G397" s="58">
        <v>763</v>
      </c>
      <c r="I397" s="58">
        <v>35.84104</v>
      </c>
      <c r="J397" s="58">
        <v>42.776420000000002</v>
      </c>
      <c r="K397" s="58">
        <v>33.87135</v>
      </c>
      <c r="L397" s="58">
        <v>44.798070000000003</v>
      </c>
      <c r="R397" s="58" t="s">
        <v>252</v>
      </c>
      <c r="S397" s="58" t="s">
        <v>23</v>
      </c>
      <c r="T397" s="58">
        <v>29</v>
      </c>
      <c r="W397" s="58">
        <v>763</v>
      </c>
      <c r="Y397" s="58">
        <v>35.84104</v>
      </c>
      <c r="Z397" s="58">
        <v>42.776420000000002</v>
      </c>
      <c r="AA397" s="58">
        <v>33.87135</v>
      </c>
      <c r="AB397" s="58">
        <v>44.798070000000003</v>
      </c>
    </row>
    <row r="398" spans="1:31" x14ac:dyDescent="0.25">
      <c r="A398" s="58" t="str">
        <f t="shared" si="7"/>
        <v>Oropharynx30</v>
      </c>
      <c r="B398" s="58" t="s">
        <v>252</v>
      </c>
      <c r="C398" s="58" t="s">
        <v>23</v>
      </c>
      <c r="D398" s="58">
        <v>30</v>
      </c>
      <c r="E398" s="58" t="s">
        <v>194</v>
      </c>
      <c r="F398" s="58" t="s">
        <v>174</v>
      </c>
      <c r="G398" s="58">
        <v>800</v>
      </c>
      <c r="H398" s="58">
        <v>39.5</v>
      </c>
      <c r="I398" s="58">
        <v>35.924729999999997</v>
      </c>
      <c r="J398" s="58">
        <v>42.697740000000003</v>
      </c>
      <c r="K398" s="58">
        <v>34.003430000000002</v>
      </c>
      <c r="L398" s="58">
        <v>44.672539999999998</v>
      </c>
      <c r="M398" s="58">
        <v>39.361130000000003</v>
      </c>
      <c r="N398" s="58" t="s">
        <v>243</v>
      </c>
      <c r="O398" s="58" t="s">
        <v>243</v>
      </c>
      <c r="R398" s="58" t="s">
        <v>252</v>
      </c>
      <c r="S398" s="58" t="s">
        <v>23</v>
      </c>
      <c r="T398" s="58">
        <v>30</v>
      </c>
      <c r="U398" s="58" t="s">
        <v>194</v>
      </c>
      <c r="V398" s="58" t="s">
        <v>174</v>
      </c>
      <c r="W398" s="58">
        <v>800</v>
      </c>
      <c r="X398" s="58">
        <v>39.5</v>
      </c>
      <c r="Y398" s="58">
        <v>35.924729999999997</v>
      </c>
      <c r="Z398" s="58">
        <v>42.697740000000003</v>
      </c>
      <c r="AA398" s="58">
        <v>34.003430000000002</v>
      </c>
      <c r="AB398" s="58">
        <v>44.672539999999998</v>
      </c>
      <c r="AC398" s="58">
        <v>39.361130000000003</v>
      </c>
      <c r="AD398" s="58" t="s">
        <v>243</v>
      </c>
      <c r="AE398" s="58" t="s">
        <v>243</v>
      </c>
    </row>
    <row r="399" spans="1:31" x14ac:dyDescent="0.25">
      <c r="A399" s="58" t="str">
        <f t="shared" si="7"/>
        <v>Oropharynx31</v>
      </c>
      <c r="B399" s="58" t="s">
        <v>252</v>
      </c>
      <c r="C399" s="58" t="s">
        <v>23</v>
      </c>
      <c r="D399" s="58">
        <v>31</v>
      </c>
      <c r="G399" s="58">
        <v>823</v>
      </c>
      <c r="I399" s="58">
        <v>35.975250000000003</v>
      </c>
      <c r="J399" s="58">
        <v>42.649430000000002</v>
      </c>
      <c r="K399" s="58">
        <v>34.076050000000002</v>
      </c>
      <c r="L399" s="58">
        <v>44.595359999999999</v>
      </c>
      <c r="R399" s="58" t="s">
        <v>252</v>
      </c>
      <c r="S399" s="58" t="s">
        <v>23</v>
      </c>
      <c r="T399" s="58">
        <v>31</v>
      </c>
      <c r="W399" s="58">
        <v>823</v>
      </c>
      <c r="Y399" s="58">
        <v>35.975250000000003</v>
      </c>
      <c r="Z399" s="58">
        <v>42.649430000000002</v>
      </c>
      <c r="AA399" s="58">
        <v>34.076050000000002</v>
      </c>
      <c r="AB399" s="58">
        <v>44.595359999999999</v>
      </c>
    </row>
    <row r="400" spans="1:31" x14ac:dyDescent="0.25">
      <c r="A400" s="58" t="str">
        <f t="shared" si="7"/>
        <v>Other head and neck1</v>
      </c>
      <c r="B400" s="58" t="s">
        <v>252</v>
      </c>
      <c r="C400" s="58" t="s">
        <v>22</v>
      </c>
      <c r="D400" s="58">
        <v>1</v>
      </c>
      <c r="G400" s="58">
        <v>84</v>
      </c>
      <c r="I400" s="58">
        <v>24.571159999999999</v>
      </c>
      <c r="J400" s="58">
        <v>45.038550000000001</v>
      </c>
      <c r="K400" s="58">
        <v>19.155480000000001</v>
      </c>
      <c r="L400" s="58">
        <v>51.135739999999998</v>
      </c>
      <c r="R400" s="58" t="s">
        <v>252</v>
      </c>
      <c r="S400" s="58" t="s">
        <v>22</v>
      </c>
      <c r="T400" s="58">
        <v>1</v>
      </c>
      <c r="W400" s="58">
        <v>84</v>
      </c>
      <c r="Y400" s="58">
        <v>24.571159999999999</v>
      </c>
      <c r="Z400" s="58">
        <v>45.038550000000001</v>
      </c>
      <c r="AA400" s="58">
        <v>19.155480000000001</v>
      </c>
      <c r="AB400" s="58">
        <v>51.135739999999998</v>
      </c>
    </row>
    <row r="401" spans="1:31" x14ac:dyDescent="0.25">
      <c r="A401" s="58" t="str">
        <f t="shared" si="7"/>
        <v>Other head and neck2</v>
      </c>
      <c r="B401" s="58" t="s">
        <v>252</v>
      </c>
      <c r="C401" s="58" t="s">
        <v>22</v>
      </c>
      <c r="D401" s="58">
        <v>2</v>
      </c>
      <c r="E401" s="58" t="s">
        <v>189</v>
      </c>
      <c r="F401" s="58" t="s">
        <v>214</v>
      </c>
      <c r="G401" s="58">
        <v>87</v>
      </c>
      <c r="H401" s="58">
        <v>33.333329999999997</v>
      </c>
      <c r="I401" s="58">
        <v>24.759119999999999</v>
      </c>
      <c r="J401" s="58">
        <v>44.841059999999999</v>
      </c>
      <c r="K401" s="58">
        <v>19.449670000000001</v>
      </c>
      <c r="L401" s="58">
        <v>50.918039999999998</v>
      </c>
      <c r="M401" s="58">
        <v>35.243720000000003</v>
      </c>
      <c r="N401" s="58" t="s">
        <v>243</v>
      </c>
      <c r="O401" s="58" t="s">
        <v>243</v>
      </c>
      <c r="R401" s="58" t="s">
        <v>252</v>
      </c>
      <c r="S401" s="58" t="s">
        <v>22</v>
      </c>
      <c r="T401" s="58">
        <v>2</v>
      </c>
      <c r="U401" s="58" t="s">
        <v>189</v>
      </c>
      <c r="V401" s="58" t="s">
        <v>214</v>
      </c>
      <c r="W401" s="58">
        <v>87</v>
      </c>
      <c r="X401" s="58">
        <v>33.333329999999997</v>
      </c>
      <c r="Y401" s="58">
        <v>24.759119999999999</v>
      </c>
      <c r="Z401" s="58">
        <v>44.841059999999999</v>
      </c>
      <c r="AA401" s="58">
        <v>19.449670000000001</v>
      </c>
      <c r="AB401" s="58">
        <v>50.918039999999998</v>
      </c>
      <c r="AC401" s="58">
        <v>35.243720000000003</v>
      </c>
      <c r="AD401" s="58" t="s">
        <v>243</v>
      </c>
      <c r="AE401" s="58" t="s">
        <v>243</v>
      </c>
    </row>
    <row r="402" spans="1:31" x14ac:dyDescent="0.25">
      <c r="A402" s="58" t="str">
        <f t="shared" si="7"/>
        <v>Other head and neck3</v>
      </c>
      <c r="B402" s="58" t="s">
        <v>252</v>
      </c>
      <c r="C402" s="58" t="s">
        <v>22</v>
      </c>
      <c r="D402" s="58">
        <v>3</v>
      </c>
      <c r="E402" s="58" t="s">
        <v>195</v>
      </c>
      <c r="F402" s="58" t="s">
        <v>181</v>
      </c>
      <c r="G402" s="58">
        <v>94</v>
      </c>
      <c r="H402" s="58">
        <v>34.042549999999999</v>
      </c>
      <c r="I402" s="58">
        <v>25.182210000000001</v>
      </c>
      <c r="J402" s="58">
        <v>44.521459999999998</v>
      </c>
      <c r="K402" s="58">
        <v>20.015830000000001</v>
      </c>
      <c r="L402" s="58">
        <v>50.333170000000003</v>
      </c>
      <c r="M402" s="58">
        <v>35.243720000000003</v>
      </c>
      <c r="N402" s="58" t="s">
        <v>243</v>
      </c>
      <c r="O402" s="58" t="s">
        <v>243</v>
      </c>
      <c r="R402" s="58" t="s">
        <v>252</v>
      </c>
      <c r="S402" s="58" t="s">
        <v>22</v>
      </c>
      <c r="T402" s="58">
        <v>3</v>
      </c>
      <c r="U402" s="58" t="s">
        <v>195</v>
      </c>
      <c r="V402" s="58" t="s">
        <v>181</v>
      </c>
      <c r="W402" s="58">
        <v>94</v>
      </c>
      <c r="X402" s="58">
        <v>34.042549999999999</v>
      </c>
      <c r="Y402" s="58">
        <v>25.182210000000001</v>
      </c>
      <c r="Z402" s="58">
        <v>44.521459999999998</v>
      </c>
      <c r="AA402" s="58">
        <v>20.015830000000001</v>
      </c>
      <c r="AB402" s="58">
        <v>50.333170000000003</v>
      </c>
      <c r="AC402" s="58">
        <v>35.243720000000003</v>
      </c>
      <c r="AD402" s="58" t="s">
        <v>243</v>
      </c>
      <c r="AE402" s="58" t="s">
        <v>243</v>
      </c>
    </row>
    <row r="403" spans="1:31" x14ac:dyDescent="0.25">
      <c r="A403" s="58" t="str">
        <f t="shared" si="7"/>
        <v>Other head and neck4</v>
      </c>
      <c r="B403" s="58" t="s">
        <v>252</v>
      </c>
      <c r="C403" s="58" t="s">
        <v>22</v>
      </c>
      <c r="D403" s="58">
        <v>4</v>
      </c>
      <c r="E403" s="58" t="s">
        <v>196</v>
      </c>
      <c r="F403" s="58" t="s">
        <v>215</v>
      </c>
      <c r="G403" s="58">
        <v>101</v>
      </c>
      <c r="H403" s="58">
        <v>38.613860000000003</v>
      </c>
      <c r="I403" s="58">
        <v>25.567499999999999</v>
      </c>
      <c r="J403" s="58">
        <v>44.225140000000003</v>
      </c>
      <c r="K403" s="58">
        <v>20.535990000000002</v>
      </c>
      <c r="L403" s="58">
        <v>49.806269999999998</v>
      </c>
      <c r="M403" s="58">
        <v>35.243720000000003</v>
      </c>
      <c r="N403" s="58" t="s">
        <v>243</v>
      </c>
      <c r="O403" s="58" t="s">
        <v>243</v>
      </c>
      <c r="R403" s="58" t="s">
        <v>252</v>
      </c>
      <c r="S403" s="58" t="s">
        <v>22</v>
      </c>
      <c r="T403" s="58">
        <v>4</v>
      </c>
      <c r="U403" s="58" t="s">
        <v>196</v>
      </c>
      <c r="V403" s="58" t="s">
        <v>215</v>
      </c>
      <c r="W403" s="58">
        <v>101</v>
      </c>
      <c r="X403" s="58">
        <v>38.613860000000003</v>
      </c>
      <c r="Y403" s="58">
        <v>25.567499999999999</v>
      </c>
      <c r="Z403" s="58">
        <v>44.225140000000003</v>
      </c>
      <c r="AA403" s="58">
        <v>20.535990000000002</v>
      </c>
      <c r="AB403" s="58">
        <v>49.806269999999998</v>
      </c>
      <c r="AC403" s="58">
        <v>35.243720000000003</v>
      </c>
      <c r="AD403" s="58" t="s">
        <v>243</v>
      </c>
      <c r="AE403" s="58" t="s">
        <v>243</v>
      </c>
    </row>
    <row r="404" spans="1:31" x14ac:dyDescent="0.25">
      <c r="A404" s="58" t="str">
        <f t="shared" si="7"/>
        <v>Other head and neck5</v>
      </c>
      <c r="B404" s="58" t="s">
        <v>252</v>
      </c>
      <c r="C404" s="58" t="s">
        <v>22</v>
      </c>
      <c r="D404" s="58">
        <v>5</v>
      </c>
      <c r="G404" s="58">
        <v>114</v>
      </c>
      <c r="I404" s="58">
        <v>26.15513</v>
      </c>
      <c r="J404" s="58">
        <v>43.702950000000001</v>
      </c>
      <c r="K404" s="58">
        <v>21.377680000000002</v>
      </c>
      <c r="L404" s="58">
        <v>48.954320000000003</v>
      </c>
      <c r="R404" s="58" t="s">
        <v>252</v>
      </c>
      <c r="S404" s="58" t="s">
        <v>22</v>
      </c>
      <c r="T404" s="58">
        <v>5</v>
      </c>
      <c r="W404" s="58">
        <v>114</v>
      </c>
      <c r="Y404" s="58">
        <v>26.15513</v>
      </c>
      <c r="Z404" s="58">
        <v>43.702950000000001</v>
      </c>
      <c r="AA404" s="58">
        <v>21.377680000000002</v>
      </c>
      <c r="AB404" s="58">
        <v>48.954320000000003</v>
      </c>
    </row>
    <row r="405" spans="1:31" x14ac:dyDescent="0.25">
      <c r="A405" s="58" t="str">
        <f t="shared" si="7"/>
        <v>Other head and neck6</v>
      </c>
      <c r="B405" s="58" t="s">
        <v>252</v>
      </c>
      <c r="C405" s="58" t="s">
        <v>22</v>
      </c>
      <c r="D405" s="58">
        <v>6</v>
      </c>
      <c r="E405" s="58" t="s">
        <v>191</v>
      </c>
      <c r="F405" s="58" t="s">
        <v>245</v>
      </c>
      <c r="G405" s="58">
        <v>124</v>
      </c>
      <c r="H405" s="58">
        <v>23.3871</v>
      </c>
      <c r="I405" s="58">
        <v>26.55395</v>
      </c>
      <c r="J405" s="58">
        <v>43.370339999999999</v>
      </c>
      <c r="K405" s="58">
        <v>21.960809999999999</v>
      </c>
      <c r="L405" s="58">
        <v>48.364539999999998</v>
      </c>
      <c r="M405" s="58">
        <v>35.243720000000003</v>
      </c>
      <c r="N405" s="58" t="s">
        <v>244</v>
      </c>
      <c r="O405" s="58" t="s">
        <v>243</v>
      </c>
      <c r="R405" s="58" t="s">
        <v>252</v>
      </c>
      <c r="S405" s="58" t="s">
        <v>22</v>
      </c>
      <c r="T405" s="58">
        <v>6</v>
      </c>
      <c r="U405" s="58" t="s">
        <v>191</v>
      </c>
      <c r="V405" s="58" t="s">
        <v>245</v>
      </c>
      <c r="W405" s="58">
        <v>124</v>
      </c>
      <c r="X405" s="58">
        <v>23.3871</v>
      </c>
      <c r="Y405" s="58">
        <v>26.55395</v>
      </c>
      <c r="Z405" s="58">
        <v>43.370339999999999</v>
      </c>
      <c r="AA405" s="58">
        <v>21.960809999999999</v>
      </c>
      <c r="AB405" s="58">
        <v>48.364539999999998</v>
      </c>
      <c r="AC405" s="58">
        <v>35.243720000000003</v>
      </c>
      <c r="AD405" s="58" t="s">
        <v>244</v>
      </c>
      <c r="AE405" s="58" t="s">
        <v>243</v>
      </c>
    </row>
    <row r="406" spans="1:31" x14ac:dyDescent="0.25">
      <c r="A406" s="58" t="str">
        <f t="shared" si="7"/>
        <v>Other head and neck7</v>
      </c>
      <c r="B406" s="58" t="s">
        <v>252</v>
      </c>
      <c r="C406" s="58" t="s">
        <v>22</v>
      </c>
      <c r="D406" s="58">
        <v>7</v>
      </c>
      <c r="E406" s="58" t="s">
        <v>203</v>
      </c>
      <c r="F406" s="58" t="s">
        <v>216</v>
      </c>
      <c r="G406" s="58">
        <v>129</v>
      </c>
      <c r="H406" s="58">
        <v>31.78295</v>
      </c>
      <c r="I406" s="58">
        <v>26.702390000000001</v>
      </c>
      <c r="J406" s="58">
        <v>43.218470000000003</v>
      </c>
      <c r="K406" s="58">
        <v>22.21688</v>
      </c>
      <c r="L406" s="58">
        <v>48.117130000000003</v>
      </c>
      <c r="M406" s="58">
        <v>35.243720000000003</v>
      </c>
      <c r="N406" s="58" t="s">
        <v>243</v>
      </c>
      <c r="O406" s="58" t="s">
        <v>243</v>
      </c>
      <c r="R406" s="58" t="s">
        <v>252</v>
      </c>
      <c r="S406" s="58" t="s">
        <v>22</v>
      </c>
      <c r="T406" s="58">
        <v>7</v>
      </c>
      <c r="U406" s="58" t="s">
        <v>203</v>
      </c>
      <c r="V406" s="58" t="s">
        <v>216</v>
      </c>
      <c r="W406" s="58">
        <v>129</v>
      </c>
      <c r="X406" s="58">
        <v>31.78295</v>
      </c>
      <c r="Y406" s="58">
        <v>26.702390000000001</v>
      </c>
      <c r="Z406" s="58">
        <v>43.218470000000003</v>
      </c>
      <c r="AA406" s="58">
        <v>22.21688</v>
      </c>
      <c r="AB406" s="58">
        <v>48.117130000000003</v>
      </c>
      <c r="AC406" s="58">
        <v>35.243720000000003</v>
      </c>
      <c r="AD406" s="58" t="s">
        <v>243</v>
      </c>
      <c r="AE406" s="58" t="s">
        <v>243</v>
      </c>
    </row>
    <row r="407" spans="1:31" x14ac:dyDescent="0.25">
      <c r="A407" s="58" t="str">
        <f t="shared" si="7"/>
        <v>Other head and neck8</v>
      </c>
      <c r="B407" s="58" t="s">
        <v>252</v>
      </c>
      <c r="C407" s="58" t="s">
        <v>22</v>
      </c>
      <c r="D407" s="58">
        <v>8</v>
      </c>
      <c r="E407" s="58" t="s">
        <v>198</v>
      </c>
      <c r="F407" s="58" t="s">
        <v>183</v>
      </c>
      <c r="G407" s="58">
        <v>130</v>
      </c>
      <c r="H407" s="58">
        <v>42.307690000000001</v>
      </c>
      <c r="I407" s="58">
        <v>26.748180000000001</v>
      </c>
      <c r="J407" s="58">
        <v>43.176699999999997</v>
      </c>
      <c r="K407" s="58">
        <v>22.313839999999999</v>
      </c>
      <c r="L407" s="58">
        <v>48.108620000000002</v>
      </c>
      <c r="M407" s="58">
        <v>35.243720000000003</v>
      </c>
      <c r="N407" s="58" t="s">
        <v>243</v>
      </c>
      <c r="O407" s="58" t="s">
        <v>243</v>
      </c>
      <c r="R407" s="58" t="s">
        <v>252</v>
      </c>
      <c r="S407" s="58" t="s">
        <v>22</v>
      </c>
      <c r="T407" s="58">
        <v>8</v>
      </c>
      <c r="U407" s="58" t="s">
        <v>198</v>
      </c>
      <c r="V407" s="58" t="s">
        <v>183</v>
      </c>
      <c r="W407" s="58">
        <v>130</v>
      </c>
      <c r="X407" s="58">
        <v>42.307690000000001</v>
      </c>
      <c r="Y407" s="58">
        <v>26.748180000000001</v>
      </c>
      <c r="Z407" s="58">
        <v>43.176699999999997</v>
      </c>
      <c r="AA407" s="58">
        <v>22.313839999999999</v>
      </c>
      <c r="AB407" s="58">
        <v>48.108620000000002</v>
      </c>
      <c r="AC407" s="58">
        <v>35.243720000000003</v>
      </c>
      <c r="AD407" s="58" t="s">
        <v>243</v>
      </c>
      <c r="AE407" s="58" t="s">
        <v>243</v>
      </c>
    </row>
    <row r="408" spans="1:31" x14ac:dyDescent="0.25">
      <c r="A408" s="58" t="str">
        <f t="shared" si="7"/>
        <v>Other head and neck9</v>
      </c>
      <c r="B408" s="58" t="s">
        <v>252</v>
      </c>
      <c r="C408" s="58" t="s">
        <v>22</v>
      </c>
      <c r="D408" s="58">
        <v>9</v>
      </c>
      <c r="E408" s="58" t="s">
        <v>199</v>
      </c>
      <c r="F408" s="58" t="s">
        <v>179</v>
      </c>
      <c r="G408" s="58">
        <v>132</v>
      </c>
      <c r="H408" s="58">
        <v>29.545449999999999</v>
      </c>
      <c r="I408" s="58">
        <v>26.804739999999999</v>
      </c>
      <c r="J408" s="58">
        <v>43.115810000000003</v>
      </c>
      <c r="K408" s="58">
        <v>22.357500000000002</v>
      </c>
      <c r="L408" s="58">
        <v>48.00573</v>
      </c>
      <c r="M408" s="58">
        <v>35.243720000000003</v>
      </c>
      <c r="N408" s="58" t="s">
        <v>243</v>
      </c>
      <c r="O408" s="58" t="s">
        <v>243</v>
      </c>
      <c r="R408" s="58" t="s">
        <v>252</v>
      </c>
      <c r="S408" s="58" t="s">
        <v>22</v>
      </c>
      <c r="T408" s="58">
        <v>9</v>
      </c>
      <c r="U408" s="58" t="s">
        <v>199</v>
      </c>
      <c r="V408" s="58" t="s">
        <v>179</v>
      </c>
      <c r="W408" s="58">
        <v>132</v>
      </c>
      <c r="X408" s="58">
        <v>29.545449999999999</v>
      </c>
      <c r="Y408" s="58">
        <v>26.804739999999999</v>
      </c>
      <c r="Z408" s="58">
        <v>43.115810000000003</v>
      </c>
      <c r="AA408" s="58">
        <v>22.357500000000002</v>
      </c>
      <c r="AB408" s="58">
        <v>48.00573</v>
      </c>
      <c r="AC408" s="58">
        <v>35.243720000000003</v>
      </c>
      <c r="AD408" s="58" t="s">
        <v>243</v>
      </c>
      <c r="AE408" s="58" t="s">
        <v>243</v>
      </c>
    </row>
    <row r="409" spans="1:31" x14ac:dyDescent="0.25">
      <c r="A409" s="58" t="str">
        <f t="shared" si="7"/>
        <v>Other head and neck10</v>
      </c>
      <c r="B409" s="58" t="s">
        <v>252</v>
      </c>
      <c r="C409" s="58" t="s">
        <v>22</v>
      </c>
      <c r="D409" s="58">
        <v>10</v>
      </c>
      <c r="G409" s="58">
        <v>144</v>
      </c>
      <c r="I409" s="58">
        <v>27.189119999999999</v>
      </c>
      <c r="J409" s="58">
        <v>42.80941</v>
      </c>
      <c r="K409" s="58">
        <v>22.946200000000001</v>
      </c>
      <c r="L409" s="58">
        <v>47.46613</v>
      </c>
      <c r="R409" s="58" t="s">
        <v>252</v>
      </c>
      <c r="S409" s="58" t="s">
        <v>22</v>
      </c>
      <c r="T409" s="58">
        <v>10</v>
      </c>
      <c r="W409" s="58">
        <v>144</v>
      </c>
      <c r="Y409" s="58">
        <v>27.189119999999999</v>
      </c>
      <c r="Z409" s="58">
        <v>42.80941</v>
      </c>
      <c r="AA409" s="58">
        <v>22.946200000000001</v>
      </c>
      <c r="AB409" s="58">
        <v>47.46613</v>
      </c>
    </row>
    <row r="410" spans="1:31" x14ac:dyDescent="0.25">
      <c r="A410" s="58" t="str">
        <f t="shared" si="7"/>
        <v>Other head and neck11</v>
      </c>
      <c r="B410" s="58" t="s">
        <v>252</v>
      </c>
      <c r="C410" s="58" t="s">
        <v>22</v>
      </c>
      <c r="D410" s="58">
        <v>11</v>
      </c>
      <c r="E410" s="58" t="s">
        <v>188</v>
      </c>
      <c r="F410" s="58" t="s">
        <v>300</v>
      </c>
      <c r="G410" s="58">
        <v>150</v>
      </c>
      <c r="H410" s="58">
        <v>34.666670000000003</v>
      </c>
      <c r="I410" s="58">
        <v>27.366689999999998</v>
      </c>
      <c r="J410" s="58">
        <v>42.639969999999998</v>
      </c>
      <c r="K410" s="58">
        <v>23.17071</v>
      </c>
      <c r="L410" s="58">
        <v>47.212249999999997</v>
      </c>
      <c r="M410" s="58">
        <v>35.243720000000003</v>
      </c>
      <c r="N410" s="58" t="s">
        <v>243</v>
      </c>
      <c r="O410" s="58" t="s">
        <v>243</v>
      </c>
      <c r="R410" s="58" t="s">
        <v>252</v>
      </c>
      <c r="S410" s="58" t="s">
        <v>22</v>
      </c>
      <c r="T410" s="58">
        <v>11</v>
      </c>
      <c r="U410" s="58" t="s">
        <v>188</v>
      </c>
      <c r="V410" s="58" t="s">
        <v>186</v>
      </c>
      <c r="W410" s="58">
        <v>150</v>
      </c>
      <c r="X410" s="58">
        <v>34.666670000000003</v>
      </c>
      <c r="Y410" s="58">
        <v>27.366689999999998</v>
      </c>
      <c r="Z410" s="58">
        <v>42.639969999999998</v>
      </c>
      <c r="AA410" s="58">
        <v>23.17071</v>
      </c>
      <c r="AB410" s="58">
        <v>47.212249999999997</v>
      </c>
      <c r="AC410" s="58">
        <v>35.243720000000003</v>
      </c>
      <c r="AD410" s="58" t="s">
        <v>243</v>
      </c>
      <c r="AE410" s="58" t="s">
        <v>243</v>
      </c>
    </row>
    <row r="411" spans="1:31" x14ac:dyDescent="0.25">
      <c r="A411" s="58" t="str">
        <f t="shared" si="7"/>
        <v>Other head and neck12</v>
      </c>
      <c r="B411" s="58" t="s">
        <v>252</v>
      </c>
      <c r="C411" s="58" t="s">
        <v>22</v>
      </c>
      <c r="D411" s="58">
        <v>12</v>
      </c>
      <c r="E411" s="58" t="s">
        <v>201</v>
      </c>
      <c r="F411" s="58" t="s">
        <v>184</v>
      </c>
      <c r="G411" s="58">
        <v>154</v>
      </c>
      <c r="H411" s="58">
        <v>32.467529999999996</v>
      </c>
      <c r="I411" s="58">
        <v>27.45514</v>
      </c>
      <c r="J411" s="58">
        <v>42.568359999999998</v>
      </c>
      <c r="K411" s="58">
        <v>23.35323</v>
      </c>
      <c r="L411" s="58">
        <v>47.071019999999997</v>
      </c>
      <c r="M411" s="58">
        <v>35.243720000000003</v>
      </c>
      <c r="N411" s="58" t="s">
        <v>243</v>
      </c>
      <c r="O411" s="58" t="s">
        <v>243</v>
      </c>
      <c r="R411" s="58" t="s">
        <v>252</v>
      </c>
      <c r="S411" s="58" t="s">
        <v>22</v>
      </c>
      <c r="T411" s="58">
        <v>12</v>
      </c>
      <c r="U411" s="58" t="s">
        <v>201</v>
      </c>
      <c r="V411" s="58" t="s">
        <v>184</v>
      </c>
      <c r="W411" s="58">
        <v>154</v>
      </c>
      <c r="X411" s="58">
        <v>32.467529999999996</v>
      </c>
      <c r="Y411" s="58">
        <v>27.45514</v>
      </c>
      <c r="Z411" s="58">
        <v>42.568359999999998</v>
      </c>
      <c r="AA411" s="58">
        <v>23.35323</v>
      </c>
      <c r="AB411" s="58">
        <v>47.071019999999997</v>
      </c>
      <c r="AC411" s="58">
        <v>35.243720000000003</v>
      </c>
      <c r="AD411" s="58" t="s">
        <v>243</v>
      </c>
      <c r="AE411" s="58" t="s">
        <v>243</v>
      </c>
    </row>
    <row r="412" spans="1:31" x14ac:dyDescent="0.25">
      <c r="A412" s="58" t="str">
        <f t="shared" si="7"/>
        <v>Other head and neck13</v>
      </c>
      <c r="B412" s="58" t="s">
        <v>252</v>
      </c>
      <c r="C412" s="58" t="s">
        <v>22</v>
      </c>
      <c r="D412" s="58">
        <v>13</v>
      </c>
      <c r="E412" s="58" t="s">
        <v>190</v>
      </c>
      <c r="F412" s="58" t="s">
        <v>213</v>
      </c>
      <c r="G412" s="58">
        <v>158</v>
      </c>
      <c r="H412" s="58">
        <v>44.303800000000003</v>
      </c>
      <c r="I412" s="58">
        <v>27.553529999999999</v>
      </c>
      <c r="J412" s="58">
        <v>42.460030000000003</v>
      </c>
      <c r="K412" s="58">
        <v>23.489429999999999</v>
      </c>
      <c r="L412" s="58">
        <v>46.894289999999998</v>
      </c>
      <c r="M412" s="58">
        <v>35.243720000000003</v>
      </c>
      <c r="N412" s="58" t="s">
        <v>253</v>
      </c>
      <c r="O412" s="58" t="s">
        <v>243</v>
      </c>
      <c r="R412" s="58" t="s">
        <v>252</v>
      </c>
      <c r="S412" s="58" t="s">
        <v>22</v>
      </c>
      <c r="T412" s="58">
        <v>13</v>
      </c>
      <c r="U412" s="58" t="s">
        <v>190</v>
      </c>
      <c r="V412" s="58" t="s">
        <v>213</v>
      </c>
      <c r="W412" s="58">
        <v>158</v>
      </c>
      <c r="X412" s="58">
        <v>44.303800000000003</v>
      </c>
      <c r="Y412" s="58">
        <v>27.553529999999999</v>
      </c>
      <c r="Z412" s="58">
        <v>42.460030000000003</v>
      </c>
      <c r="AA412" s="58">
        <v>23.489429999999999</v>
      </c>
      <c r="AB412" s="58">
        <v>46.894289999999998</v>
      </c>
      <c r="AC412" s="58">
        <v>35.243720000000003</v>
      </c>
      <c r="AD412" s="58" t="s">
        <v>253</v>
      </c>
      <c r="AE412" s="58" t="s">
        <v>243</v>
      </c>
    </row>
    <row r="413" spans="1:31" x14ac:dyDescent="0.25">
      <c r="A413" s="58" t="str">
        <f t="shared" si="7"/>
        <v>Other head and neck14</v>
      </c>
      <c r="B413" s="58" t="s">
        <v>252</v>
      </c>
      <c r="C413" s="58" t="s">
        <v>22</v>
      </c>
      <c r="D413" s="58">
        <v>14</v>
      </c>
      <c r="E413" s="58" t="s">
        <v>197</v>
      </c>
      <c r="F413" s="58" t="s">
        <v>221</v>
      </c>
      <c r="G413" s="58">
        <v>170</v>
      </c>
      <c r="H413" s="58">
        <v>33.529409999999999</v>
      </c>
      <c r="I413" s="58">
        <v>27.840669999999999</v>
      </c>
      <c r="J413" s="58">
        <v>42.218780000000002</v>
      </c>
      <c r="K413" s="58">
        <v>23.89349</v>
      </c>
      <c r="L413" s="58">
        <v>46.469900000000003</v>
      </c>
      <c r="M413" s="58">
        <v>35.243720000000003</v>
      </c>
      <c r="N413" s="58" t="s">
        <v>243</v>
      </c>
      <c r="O413" s="58" t="s">
        <v>243</v>
      </c>
      <c r="R413" s="58" t="s">
        <v>252</v>
      </c>
      <c r="S413" s="58" t="s">
        <v>22</v>
      </c>
      <c r="T413" s="58">
        <v>14</v>
      </c>
      <c r="U413" s="58" t="s">
        <v>197</v>
      </c>
      <c r="V413" s="58" t="s">
        <v>221</v>
      </c>
      <c r="W413" s="58">
        <v>170</v>
      </c>
      <c r="X413" s="58">
        <v>33.529409999999999</v>
      </c>
      <c r="Y413" s="58">
        <v>27.840669999999999</v>
      </c>
      <c r="Z413" s="58">
        <v>42.218780000000002</v>
      </c>
      <c r="AA413" s="58">
        <v>23.89349</v>
      </c>
      <c r="AB413" s="58">
        <v>46.469900000000003</v>
      </c>
      <c r="AC413" s="58">
        <v>35.243720000000003</v>
      </c>
      <c r="AD413" s="58" t="s">
        <v>243</v>
      </c>
      <c r="AE413" s="58" t="s">
        <v>243</v>
      </c>
    </row>
    <row r="414" spans="1:31" x14ac:dyDescent="0.25">
      <c r="A414" s="58" t="str">
        <f t="shared" si="7"/>
        <v>Other head and neck15</v>
      </c>
      <c r="B414" s="58" t="s">
        <v>252</v>
      </c>
      <c r="C414" s="58" t="s">
        <v>22</v>
      </c>
      <c r="D414" s="58">
        <v>15</v>
      </c>
      <c r="E414" s="58" t="s">
        <v>205</v>
      </c>
      <c r="F414" s="58" t="s">
        <v>303</v>
      </c>
      <c r="G414" s="58">
        <v>174</v>
      </c>
      <c r="H414" s="58">
        <v>27.586210000000001</v>
      </c>
      <c r="I414" s="58">
        <v>27.927910000000001</v>
      </c>
      <c r="J414" s="58">
        <v>42.143189999999997</v>
      </c>
      <c r="K414" s="58">
        <v>24.03931</v>
      </c>
      <c r="L414" s="58">
        <v>46.37229</v>
      </c>
      <c r="M414" s="58">
        <v>35.243720000000003</v>
      </c>
      <c r="N414" s="58" t="s">
        <v>244</v>
      </c>
      <c r="O414" s="58" t="s">
        <v>243</v>
      </c>
      <c r="R414" s="58" t="s">
        <v>252</v>
      </c>
      <c r="S414" s="58" t="s">
        <v>22</v>
      </c>
      <c r="T414" s="58">
        <v>15</v>
      </c>
      <c r="U414" s="58" t="s">
        <v>205</v>
      </c>
      <c r="V414" s="58" t="s">
        <v>217</v>
      </c>
      <c r="W414" s="58">
        <v>174</v>
      </c>
      <c r="X414" s="58">
        <v>27.586210000000001</v>
      </c>
      <c r="Y414" s="58">
        <v>27.927910000000001</v>
      </c>
      <c r="Z414" s="58">
        <v>42.143189999999997</v>
      </c>
      <c r="AA414" s="58">
        <v>24.03931</v>
      </c>
      <c r="AB414" s="58">
        <v>46.37229</v>
      </c>
      <c r="AC414" s="58">
        <v>35.243720000000003</v>
      </c>
      <c r="AD414" s="58" t="s">
        <v>244</v>
      </c>
      <c r="AE414" s="58" t="s">
        <v>243</v>
      </c>
    </row>
    <row r="415" spans="1:31" x14ac:dyDescent="0.25">
      <c r="A415" s="58" t="str">
        <f t="shared" si="7"/>
        <v>Other head and neck16</v>
      </c>
      <c r="B415" s="58" t="s">
        <v>252</v>
      </c>
      <c r="C415" s="58" t="s">
        <v>22</v>
      </c>
      <c r="D415" s="58">
        <v>16</v>
      </c>
      <c r="G415" s="58">
        <v>174</v>
      </c>
      <c r="I415" s="58">
        <v>27.927910000000001</v>
      </c>
      <c r="J415" s="58">
        <v>42.143189999999997</v>
      </c>
      <c r="K415" s="58">
        <v>24.03931</v>
      </c>
      <c r="L415" s="58">
        <v>46.37229</v>
      </c>
      <c r="R415" s="58" t="s">
        <v>252</v>
      </c>
      <c r="S415" s="58" t="s">
        <v>22</v>
      </c>
      <c r="T415" s="58">
        <v>16</v>
      </c>
      <c r="W415" s="58">
        <v>174</v>
      </c>
      <c r="Y415" s="58">
        <v>27.927910000000001</v>
      </c>
      <c r="Z415" s="58">
        <v>42.143189999999997</v>
      </c>
      <c r="AA415" s="58">
        <v>24.03931</v>
      </c>
      <c r="AB415" s="58">
        <v>46.37229</v>
      </c>
    </row>
    <row r="416" spans="1:31" x14ac:dyDescent="0.25">
      <c r="A416" s="58" t="str">
        <f t="shared" si="7"/>
        <v>Other head and neck17</v>
      </c>
      <c r="B416" s="58" t="s">
        <v>252</v>
      </c>
      <c r="C416" s="58" t="s">
        <v>22</v>
      </c>
      <c r="D416" s="58">
        <v>17</v>
      </c>
      <c r="E416" s="58" t="s">
        <v>204</v>
      </c>
      <c r="F416" s="58" t="s">
        <v>207</v>
      </c>
      <c r="G416" s="58">
        <v>177</v>
      </c>
      <c r="H416" s="58">
        <v>40.677970000000002</v>
      </c>
      <c r="I416" s="58">
        <v>27.991320000000002</v>
      </c>
      <c r="J416" s="58">
        <v>42.089039999999997</v>
      </c>
      <c r="K416" s="58">
        <v>24.124610000000001</v>
      </c>
      <c r="L416" s="58">
        <v>46.263269999999999</v>
      </c>
      <c r="M416" s="58">
        <v>35.243720000000003</v>
      </c>
      <c r="N416" s="58" t="s">
        <v>243</v>
      </c>
      <c r="O416" s="58" t="s">
        <v>243</v>
      </c>
      <c r="R416" s="58" t="s">
        <v>252</v>
      </c>
      <c r="S416" s="58" t="s">
        <v>22</v>
      </c>
      <c r="T416" s="58">
        <v>17</v>
      </c>
      <c r="U416" s="58" t="s">
        <v>204</v>
      </c>
      <c r="V416" s="58" t="s">
        <v>212</v>
      </c>
      <c r="W416" s="58">
        <v>177</v>
      </c>
      <c r="X416" s="58">
        <v>40.677970000000002</v>
      </c>
      <c r="Y416" s="58">
        <v>27.991320000000002</v>
      </c>
      <c r="Z416" s="58">
        <v>42.089039999999997</v>
      </c>
      <c r="AA416" s="58">
        <v>24.124610000000001</v>
      </c>
      <c r="AB416" s="58">
        <v>46.263269999999999</v>
      </c>
      <c r="AC416" s="58">
        <v>35.243720000000003</v>
      </c>
      <c r="AD416" s="58" t="s">
        <v>243</v>
      </c>
      <c r="AE416" s="58" t="s">
        <v>243</v>
      </c>
    </row>
    <row r="417" spans="1:31" x14ac:dyDescent="0.25">
      <c r="A417" s="58" t="str">
        <f t="shared" si="7"/>
        <v>Other head and neck18</v>
      </c>
      <c r="B417" s="58" t="s">
        <v>252</v>
      </c>
      <c r="C417" s="58" t="s">
        <v>22</v>
      </c>
      <c r="D417" s="58">
        <v>18</v>
      </c>
      <c r="E417" s="58" t="s">
        <v>206</v>
      </c>
      <c r="F417" s="58" t="s">
        <v>304</v>
      </c>
      <c r="G417" s="58">
        <v>193</v>
      </c>
      <c r="H417" s="58">
        <v>32.12435</v>
      </c>
      <c r="I417" s="58">
        <v>28.309100000000001</v>
      </c>
      <c r="J417" s="58">
        <v>41.804499999999997</v>
      </c>
      <c r="K417" s="58">
        <v>24.588750000000001</v>
      </c>
      <c r="L417" s="58">
        <v>45.81561</v>
      </c>
      <c r="M417" s="58">
        <v>35.243720000000003</v>
      </c>
      <c r="N417" s="58" t="s">
        <v>243</v>
      </c>
      <c r="O417" s="58" t="s">
        <v>243</v>
      </c>
      <c r="R417" s="58" t="s">
        <v>252</v>
      </c>
      <c r="S417" s="58" t="s">
        <v>22</v>
      </c>
      <c r="T417" s="58">
        <v>18</v>
      </c>
      <c r="U417" s="58" t="s">
        <v>206</v>
      </c>
      <c r="V417" s="58" t="s">
        <v>218</v>
      </c>
      <c r="W417" s="58">
        <v>193</v>
      </c>
      <c r="X417" s="58">
        <v>32.12435</v>
      </c>
      <c r="Y417" s="58">
        <v>28.309100000000001</v>
      </c>
      <c r="Z417" s="58">
        <v>41.804499999999997</v>
      </c>
      <c r="AA417" s="58">
        <v>24.588750000000001</v>
      </c>
      <c r="AB417" s="58">
        <v>45.81561</v>
      </c>
      <c r="AC417" s="58">
        <v>35.243720000000003</v>
      </c>
      <c r="AD417" s="58" t="s">
        <v>243</v>
      </c>
      <c r="AE417" s="58" t="s">
        <v>243</v>
      </c>
    </row>
    <row r="418" spans="1:31" x14ac:dyDescent="0.25">
      <c r="A418" s="58" t="str">
        <f t="shared" si="7"/>
        <v>Other head and neck19</v>
      </c>
      <c r="B418" s="58" t="s">
        <v>252</v>
      </c>
      <c r="C418" s="58" t="s">
        <v>22</v>
      </c>
      <c r="D418" s="58">
        <v>19</v>
      </c>
      <c r="E418" s="58" t="s">
        <v>200</v>
      </c>
      <c r="F418" s="58" t="s">
        <v>220</v>
      </c>
      <c r="G418" s="58">
        <v>194</v>
      </c>
      <c r="H418" s="58">
        <v>38.659790000000001</v>
      </c>
      <c r="I418" s="58">
        <v>28.344239999999999</v>
      </c>
      <c r="J418" s="58">
        <v>41.774279999999997</v>
      </c>
      <c r="K418" s="58">
        <v>24.627680000000002</v>
      </c>
      <c r="L418" s="58">
        <v>45.780029999999996</v>
      </c>
      <c r="M418" s="58">
        <v>35.243720000000003</v>
      </c>
      <c r="N418" s="58" t="s">
        <v>243</v>
      </c>
      <c r="O418" s="58" t="s">
        <v>243</v>
      </c>
      <c r="R418" s="58" t="s">
        <v>252</v>
      </c>
      <c r="S418" s="58" t="s">
        <v>22</v>
      </c>
      <c r="T418" s="58">
        <v>19</v>
      </c>
      <c r="U418" s="58" t="s">
        <v>200</v>
      </c>
      <c r="V418" s="58" t="s">
        <v>220</v>
      </c>
      <c r="W418" s="58">
        <v>194</v>
      </c>
      <c r="X418" s="58">
        <v>38.659790000000001</v>
      </c>
      <c r="Y418" s="58">
        <v>28.344239999999999</v>
      </c>
      <c r="Z418" s="58">
        <v>41.774279999999997</v>
      </c>
      <c r="AA418" s="58">
        <v>24.627680000000002</v>
      </c>
      <c r="AB418" s="58">
        <v>45.780029999999996</v>
      </c>
      <c r="AC418" s="58">
        <v>35.243720000000003</v>
      </c>
      <c r="AD418" s="58" t="s">
        <v>243</v>
      </c>
      <c r="AE418" s="58" t="s">
        <v>243</v>
      </c>
    </row>
    <row r="419" spans="1:31" x14ac:dyDescent="0.25">
      <c r="A419" s="58" t="str">
        <f t="shared" si="7"/>
        <v>Other head and neck20</v>
      </c>
      <c r="B419" s="58" t="s">
        <v>252</v>
      </c>
      <c r="C419" s="58" t="s">
        <v>22</v>
      </c>
      <c r="D419" s="58">
        <v>20</v>
      </c>
      <c r="G419" s="58">
        <v>204</v>
      </c>
      <c r="I419" s="58">
        <v>28.510169999999999</v>
      </c>
      <c r="J419" s="58">
        <v>41.620609999999999</v>
      </c>
      <c r="K419" s="58">
        <v>24.890910000000002</v>
      </c>
      <c r="L419" s="58">
        <v>45.517409999999998</v>
      </c>
      <c r="R419" s="58" t="s">
        <v>252</v>
      </c>
      <c r="S419" s="58" t="s">
        <v>22</v>
      </c>
      <c r="T419" s="58">
        <v>20</v>
      </c>
      <c r="W419" s="58">
        <v>204</v>
      </c>
      <c r="Y419" s="58">
        <v>28.510169999999999</v>
      </c>
      <c r="Z419" s="58">
        <v>41.620609999999999</v>
      </c>
      <c r="AA419" s="58">
        <v>24.890910000000002</v>
      </c>
      <c r="AB419" s="58">
        <v>45.517409999999998</v>
      </c>
    </row>
    <row r="420" spans="1:31" x14ac:dyDescent="0.25">
      <c r="A420" s="58" t="str">
        <f t="shared" si="7"/>
        <v>Other head and neck21</v>
      </c>
      <c r="B420" s="58" t="s">
        <v>252</v>
      </c>
      <c r="C420" s="58" t="s">
        <v>22</v>
      </c>
      <c r="D420" s="58">
        <v>21</v>
      </c>
      <c r="G420" s="58">
        <v>234</v>
      </c>
      <c r="I420" s="58">
        <v>28.966339999999999</v>
      </c>
      <c r="J420" s="58">
        <v>41.217750000000002</v>
      </c>
      <c r="K420" s="58">
        <v>25.58183</v>
      </c>
      <c r="L420" s="58">
        <v>44.836860000000001</v>
      </c>
      <c r="R420" s="58" t="s">
        <v>252</v>
      </c>
      <c r="S420" s="58" t="s">
        <v>22</v>
      </c>
      <c r="T420" s="58">
        <v>21</v>
      </c>
      <c r="W420" s="58">
        <v>234</v>
      </c>
      <c r="Y420" s="58">
        <v>28.966339999999999</v>
      </c>
      <c r="Z420" s="58">
        <v>41.217750000000002</v>
      </c>
      <c r="AA420" s="58">
        <v>25.58183</v>
      </c>
      <c r="AB420" s="58">
        <v>44.836860000000001</v>
      </c>
    </row>
    <row r="421" spans="1:31" x14ac:dyDescent="0.25">
      <c r="A421" s="58" t="str">
        <f t="shared" si="7"/>
        <v>Other head and neck22</v>
      </c>
      <c r="B421" s="58" t="s">
        <v>252</v>
      </c>
      <c r="C421" s="58" t="s">
        <v>22</v>
      </c>
      <c r="D421" s="58">
        <v>22</v>
      </c>
      <c r="E421" s="58" t="s">
        <v>202</v>
      </c>
      <c r="F421" s="58" t="s">
        <v>219</v>
      </c>
      <c r="G421" s="58">
        <v>257</v>
      </c>
      <c r="H421" s="58">
        <v>36.186770000000003</v>
      </c>
      <c r="I421" s="58">
        <v>29.260680000000001</v>
      </c>
      <c r="J421" s="58">
        <v>40.946739999999998</v>
      </c>
      <c r="K421" s="58">
        <v>26.025079999999999</v>
      </c>
      <c r="L421" s="58">
        <v>44.401609999999998</v>
      </c>
      <c r="M421" s="58">
        <v>35.243720000000003</v>
      </c>
      <c r="N421" s="58" t="s">
        <v>243</v>
      </c>
      <c r="O421" s="58" t="s">
        <v>243</v>
      </c>
      <c r="R421" s="58" t="s">
        <v>252</v>
      </c>
      <c r="S421" s="58" t="s">
        <v>22</v>
      </c>
      <c r="T421" s="58">
        <v>22</v>
      </c>
      <c r="U421" s="58" t="s">
        <v>202</v>
      </c>
      <c r="V421" s="58" t="s">
        <v>219</v>
      </c>
      <c r="W421" s="58">
        <v>257</v>
      </c>
      <c r="X421" s="58">
        <v>36.186770000000003</v>
      </c>
      <c r="Y421" s="58">
        <v>29.260680000000001</v>
      </c>
      <c r="Z421" s="58">
        <v>40.946739999999998</v>
      </c>
      <c r="AA421" s="58">
        <v>26.025079999999999</v>
      </c>
      <c r="AB421" s="58">
        <v>44.401609999999998</v>
      </c>
      <c r="AC421" s="58">
        <v>35.243720000000003</v>
      </c>
      <c r="AD421" s="58" t="s">
        <v>243</v>
      </c>
      <c r="AE421" s="58" t="s">
        <v>243</v>
      </c>
    </row>
    <row r="422" spans="1:31" x14ac:dyDescent="0.25">
      <c r="A422" s="58" t="str">
        <f t="shared" si="7"/>
        <v>Other head and neck23</v>
      </c>
      <c r="B422" s="58" t="s">
        <v>252</v>
      </c>
      <c r="C422" s="58" t="s">
        <v>22</v>
      </c>
      <c r="D422" s="58">
        <v>23</v>
      </c>
      <c r="G422" s="58">
        <v>264</v>
      </c>
      <c r="I422" s="58">
        <v>29.33839</v>
      </c>
      <c r="J422" s="58">
        <v>40.868960000000001</v>
      </c>
      <c r="K422" s="58">
        <v>26.151810000000001</v>
      </c>
      <c r="L422" s="58">
        <v>44.280799999999999</v>
      </c>
      <c r="R422" s="58" t="s">
        <v>252</v>
      </c>
      <c r="S422" s="58" t="s">
        <v>22</v>
      </c>
      <c r="T422" s="58">
        <v>23</v>
      </c>
      <c r="W422" s="58">
        <v>264</v>
      </c>
      <c r="Y422" s="58">
        <v>29.33839</v>
      </c>
      <c r="Z422" s="58">
        <v>40.868960000000001</v>
      </c>
      <c r="AA422" s="58">
        <v>26.151810000000001</v>
      </c>
      <c r="AB422" s="58">
        <v>44.280799999999999</v>
      </c>
    </row>
    <row r="423" spans="1:31" x14ac:dyDescent="0.25">
      <c r="A423" s="58" t="str">
        <f t="shared" si="7"/>
        <v>Other head and neck24</v>
      </c>
      <c r="B423" s="58" t="s">
        <v>252</v>
      </c>
      <c r="C423" s="58" t="s">
        <v>22</v>
      </c>
      <c r="D423" s="58">
        <v>24</v>
      </c>
      <c r="E423" s="58" t="s">
        <v>193</v>
      </c>
      <c r="F423" s="58" t="s">
        <v>173</v>
      </c>
      <c r="G423" s="58">
        <v>280</v>
      </c>
      <c r="H423" s="58">
        <v>38.214289999999998</v>
      </c>
      <c r="I423" s="58">
        <v>29.514810000000001</v>
      </c>
      <c r="J423" s="58">
        <v>40.70646</v>
      </c>
      <c r="K423" s="58">
        <v>26.41582</v>
      </c>
      <c r="L423" s="58">
        <v>44.026820000000001</v>
      </c>
      <c r="M423" s="58">
        <v>35.243720000000003</v>
      </c>
      <c r="N423" s="58" t="s">
        <v>243</v>
      </c>
      <c r="O423" s="58" t="s">
        <v>243</v>
      </c>
      <c r="R423" s="58" t="s">
        <v>252</v>
      </c>
      <c r="S423" s="58" t="s">
        <v>22</v>
      </c>
      <c r="T423" s="58">
        <v>24</v>
      </c>
      <c r="U423" s="58" t="s">
        <v>193</v>
      </c>
      <c r="V423" s="58" t="s">
        <v>173</v>
      </c>
      <c r="W423" s="58">
        <v>280</v>
      </c>
      <c r="X423" s="58">
        <v>38.214289999999998</v>
      </c>
      <c r="Y423" s="58">
        <v>29.514810000000001</v>
      </c>
      <c r="Z423" s="58">
        <v>40.70646</v>
      </c>
      <c r="AA423" s="58">
        <v>26.41582</v>
      </c>
      <c r="AB423" s="58">
        <v>44.026820000000001</v>
      </c>
      <c r="AC423" s="58">
        <v>35.243720000000003</v>
      </c>
      <c r="AD423" s="58" t="s">
        <v>243</v>
      </c>
      <c r="AE423" s="58" t="s">
        <v>243</v>
      </c>
    </row>
    <row r="424" spans="1:31" x14ac:dyDescent="0.25">
      <c r="A424" s="58" t="str">
        <f t="shared" si="7"/>
        <v>Other head and neck25</v>
      </c>
      <c r="B424" s="58" t="s">
        <v>252</v>
      </c>
      <c r="C424" s="58" t="s">
        <v>22</v>
      </c>
      <c r="D424" s="58">
        <v>25</v>
      </c>
      <c r="G424" s="58">
        <v>294</v>
      </c>
      <c r="I424" s="58">
        <v>29.6587</v>
      </c>
      <c r="J424" s="58">
        <v>40.58567</v>
      </c>
      <c r="K424" s="58">
        <v>26.616869999999999</v>
      </c>
      <c r="L424" s="58">
        <v>43.814599999999999</v>
      </c>
      <c r="R424" s="58" t="s">
        <v>252</v>
      </c>
      <c r="S424" s="58" t="s">
        <v>22</v>
      </c>
      <c r="T424" s="58">
        <v>25</v>
      </c>
      <c r="W424" s="58">
        <v>294</v>
      </c>
      <c r="Y424" s="58">
        <v>29.6587</v>
      </c>
      <c r="Z424" s="58">
        <v>40.58567</v>
      </c>
      <c r="AA424" s="58">
        <v>26.616869999999999</v>
      </c>
      <c r="AB424" s="58">
        <v>43.814599999999999</v>
      </c>
    </row>
    <row r="425" spans="1:31" x14ac:dyDescent="0.25">
      <c r="A425" s="58" t="str">
        <f t="shared" si="7"/>
        <v>Other head and neck26</v>
      </c>
      <c r="B425" s="58" t="s">
        <v>252</v>
      </c>
      <c r="C425" s="58" t="s">
        <v>22</v>
      </c>
      <c r="D425" s="58">
        <v>26</v>
      </c>
      <c r="E425" s="58" t="s">
        <v>194</v>
      </c>
      <c r="F425" s="58" t="s">
        <v>174</v>
      </c>
      <c r="G425" s="58">
        <v>317</v>
      </c>
      <c r="H425" s="58">
        <v>34.700310000000002</v>
      </c>
      <c r="I425" s="58">
        <v>29.867789999999999</v>
      </c>
      <c r="J425" s="58">
        <v>40.385420000000003</v>
      </c>
      <c r="K425" s="58">
        <v>26.933520000000001</v>
      </c>
      <c r="L425" s="58">
        <v>43.496769999999998</v>
      </c>
      <c r="M425" s="58">
        <v>35.243720000000003</v>
      </c>
      <c r="N425" s="58" t="s">
        <v>243</v>
      </c>
      <c r="O425" s="58" t="s">
        <v>243</v>
      </c>
      <c r="R425" s="58" t="s">
        <v>252</v>
      </c>
      <c r="S425" s="58" t="s">
        <v>22</v>
      </c>
      <c r="T425" s="58">
        <v>26</v>
      </c>
      <c r="U425" s="58" t="s">
        <v>194</v>
      </c>
      <c r="V425" s="58" t="s">
        <v>174</v>
      </c>
      <c r="W425" s="58">
        <v>317</v>
      </c>
      <c r="X425" s="58">
        <v>34.700310000000002</v>
      </c>
      <c r="Y425" s="58">
        <v>29.867789999999999</v>
      </c>
      <c r="Z425" s="58">
        <v>40.385420000000003</v>
      </c>
      <c r="AA425" s="58">
        <v>26.933520000000001</v>
      </c>
      <c r="AB425" s="58">
        <v>43.496769999999998</v>
      </c>
      <c r="AC425" s="58">
        <v>35.243720000000003</v>
      </c>
      <c r="AD425" s="58" t="s">
        <v>243</v>
      </c>
      <c r="AE425" s="58" t="s">
        <v>243</v>
      </c>
    </row>
    <row r="426" spans="1:31" x14ac:dyDescent="0.25">
      <c r="A426" s="58" t="str">
        <f t="shared" si="7"/>
        <v>Other head and neck27</v>
      </c>
      <c r="B426" s="58" t="s">
        <v>252</v>
      </c>
      <c r="C426" s="58" t="s">
        <v>22</v>
      </c>
      <c r="D426" s="58">
        <v>27</v>
      </c>
      <c r="G426" s="58">
        <v>324</v>
      </c>
      <c r="I426" s="58">
        <v>29.934699999999999</v>
      </c>
      <c r="J426" s="58">
        <v>40.337679999999999</v>
      </c>
      <c r="K426" s="58">
        <v>27.023810000000001</v>
      </c>
      <c r="L426" s="58">
        <v>43.414180000000002</v>
      </c>
      <c r="R426" s="58" t="s">
        <v>252</v>
      </c>
      <c r="S426" s="58" t="s">
        <v>22</v>
      </c>
      <c r="T426" s="58">
        <v>27</v>
      </c>
      <c r="W426" s="58">
        <v>324</v>
      </c>
      <c r="Y426" s="58">
        <v>29.934699999999999</v>
      </c>
      <c r="Z426" s="58">
        <v>40.337679999999999</v>
      </c>
      <c r="AA426" s="58">
        <v>27.023810000000001</v>
      </c>
      <c r="AB426" s="58">
        <v>43.414180000000002</v>
      </c>
    </row>
    <row r="427" spans="1:31" x14ac:dyDescent="0.25">
      <c r="A427" s="58" t="str">
        <f t="shared" si="7"/>
        <v>Other head and neck28</v>
      </c>
      <c r="B427" s="58" t="s">
        <v>252</v>
      </c>
      <c r="C427" s="58" t="s">
        <v>22</v>
      </c>
      <c r="D427" s="58">
        <v>28</v>
      </c>
      <c r="G427" s="58">
        <v>354</v>
      </c>
      <c r="I427" s="58">
        <v>30.164059999999999</v>
      </c>
      <c r="J427" s="58">
        <v>40.115020000000001</v>
      </c>
      <c r="K427" s="58">
        <v>27.39095</v>
      </c>
      <c r="L427" s="58">
        <v>43.062440000000002</v>
      </c>
      <c r="R427" s="58" t="s">
        <v>252</v>
      </c>
      <c r="S427" s="58" t="s">
        <v>22</v>
      </c>
      <c r="T427" s="58">
        <v>28</v>
      </c>
      <c r="W427" s="58">
        <v>354</v>
      </c>
      <c r="Y427" s="58">
        <v>30.164059999999999</v>
      </c>
      <c r="Z427" s="58">
        <v>40.115020000000001</v>
      </c>
      <c r="AA427" s="58">
        <v>27.39095</v>
      </c>
      <c r="AB427" s="58">
        <v>43.062440000000002</v>
      </c>
    </row>
    <row r="428" spans="1:31" x14ac:dyDescent="0.25">
      <c r="A428" s="58" t="str">
        <f t="shared" si="7"/>
        <v>Other head and neck29</v>
      </c>
      <c r="B428" s="58" t="s">
        <v>252</v>
      </c>
      <c r="C428" s="58" t="s">
        <v>22</v>
      </c>
      <c r="D428" s="58">
        <v>29</v>
      </c>
      <c r="E428" s="58" t="s">
        <v>192</v>
      </c>
      <c r="F428" s="58" t="s">
        <v>185</v>
      </c>
      <c r="G428" s="58">
        <v>364</v>
      </c>
      <c r="H428" s="58">
        <v>36.538460000000001</v>
      </c>
      <c r="I428" s="58">
        <v>30.238710000000001</v>
      </c>
      <c r="J428" s="58">
        <v>40.053809999999999</v>
      </c>
      <c r="K428" s="58">
        <v>27.496729999999999</v>
      </c>
      <c r="L428" s="58">
        <v>42.95373</v>
      </c>
      <c r="M428" s="58">
        <v>35.243720000000003</v>
      </c>
      <c r="N428" s="58" t="s">
        <v>243</v>
      </c>
      <c r="O428" s="58" t="s">
        <v>243</v>
      </c>
      <c r="R428" s="58" t="s">
        <v>252</v>
      </c>
      <c r="S428" s="58" t="s">
        <v>22</v>
      </c>
      <c r="T428" s="58">
        <v>29</v>
      </c>
      <c r="U428" s="58" t="s">
        <v>192</v>
      </c>
      <c r="V428" s="58" t="s">
        <v>185</v>
      </c>
      <c r="W428" s="58">
        <v>364</v>
      </c>
      <c r="X428" s="58">
        <v>36.538460000000001</v>
      </c>
      <c r="Y428" s="58">
        <v>30.238710000000001</v>
      </c>
      <c r="Z428" s="58">
        <v>40.053809999999999</v>
      </c>
      <c r="AA428" s="58">
        <v>27.496729999999999</v>
      </c>
      <c r="AB428" s="58">
        <v>42.95373</v>
      </c>
      <c r="AC428" s="58">
        <v>35.243720000000003</v>
      </c>
      <c r="AD428" s="58" t="s">
        <v>243</v>
      </c>
      <c r="AE428" s="58" t="s">
        <v>243</v>
      </c>
    </row>
    <row r="429" spans="1:31" x14ac:dyDescent="0.25">
      <c r="A429" s="58" t="str">
        <f t="shared" si="7"/>
        <v>Other head and neck30</v>
      </c>
      <c r="B429" s="58" t="s">
        <v>252</v>
      </c>
      <c r="C429" s="58" t="s">
        <v>22</v>
      </c>
      <c r="D429" s="58">
        <v>30</v>
      </c>
      <c r="G429" s="58">
        <v>384</v>
      </c>
      <c r="I429" s="58">
        <v>30.368639999999999</v>
      </c>
      <c r="J429" s="58">
        <v>39.930709999999998</v>
      </c>
      <c r="K429" s="58">
        <v>27.694600000000001</v>
      </c>
      <c r="L429" s="58">
        <v>42.7468</v>
      </c>
      <c r="R429" s="58" t="s">
        <v>252</v>
      </c>
      <c r="S429" s="58" t="s">
        <v>22</v>
      </c>
      <c r="T429" s="58">
        <v>30</v>
      </c>
      <c r="W429" s="58">
        <v>384</v>
      </c>
      <c r="Y429" s="58">
        <v>30.368639999999999</v>
      </c>
      <c r="Z429" s="58">
        <v>39.930709999999998</v>
      </c>
      <c r="AA429" s="58">
        <v>27.694600000000001</v>
      </c>
      <c r="AB429" s="58">
        <v>42.7468</v>
      </c>
    </row>
    <row r="430" spans="1:31" x14ac:dyDescent="0.25">
      <c r="A430" s="58" t="str">
        <f t="shared" si="7"/>
        <v>Ovary1</v>
      </c>
      <c r="B430" s="58" t="s">
        <v>252</v>
      </c>
      <c r="C430" s="58" t="s">
        <v>8</v>
      </c>
      <c r="D430" s="58">
        <v>1</v>
      </c>
      <c r="G430" s="58">
        <v>416</v>
      </c>
      <c r="I430" s="58">
        <v>59.24906</v>
      </c>
      <c r="J430" s="58">
        <v>68.47636</v>
      </c>
      <c r="K430" s="58">
        <v>56.535469999999997</v>
      </c>
      <c r="L430" s="58">
        <v>71.067390000000003</v>
      </c>
      <c r="R430" s="58" t="s">
        <v>252</v>
      </c>
      <c r="S430" s="58" t="s">
        <v>8</v>
      </c>
      <c r="T430" s="58">
        <v>1</v>
      </c>
      <c r="W430" s="58">
        <v>416</v>
      </c>
      <c r="Y430" s="58">
        <v>59.24906</v>
      </c>
      <c r="Z430" s="58">
        <v>68.47636</v>
      </c>
      <c r="AA430" s="58">
        <v>56.535469999999997</v>
      </c>
      <c r="AB430" s="58">
        <v>71.067390000000003</v>
      </c>
    </row>
    <row r="431" spans="1:31" x14ac:dyDescent="0.25">
      <c r="A431" s="58" t="str">
        <f t="shared" si="7"/>
        <v>Ovary2</v>
      </c>
      <c r="B431" s="58" t="s">
        <v>252</v>
      </c>
      <c r="C431" s="58" t="s">
        <v>8</v>
      </c>
      <c r="D431" s="58">
        <v>2</v>
      </c>
      <c r="E431" s="58" t="s">
        <v>195</v>
      </c>
      <c r="F431" s="58" t="s">
        <v>181</v>
      </c>
      <c r="G431" s="58">
        <v>437</v>
      </c>
      <c r="H431" s="58">
        <v>70.480549999999994</v>
      </c>
      <c r="I431" s="58">
        <v>59.368810000000003</v>
      </c>
      <c r="J431" s="58">
        <v>68.372569999999996</v>
      </c>
      <c r="K431" s="58">
        <v>56.724539999999998</v>
      </c>
      <c r="L431" s="58">
        <v>70.898219999999995</v>
      </c>
      <c r="M431" s="58">
        <v>64.016329999999996</v>
      </c>
      <c r="N431" s="58" t="s">
        <v>253</v>
      </c>
      <c r="O431" s="58" t="s">
        <v>243</v>
      </c>
      <c r="R431" s="58" t="s">
        <v>252</v>
      </c>
      <c r="S431" s="58" t="s">
        <v>8</v>
      </c>
      <c r="T431" s="58">
        <v>2</v>
      </c>
      <c r="U431" s="58" t="s">
        <v>195</v>
      </c>
      <c r="V431" s="58" t="s">
        <v>181</v>
      </c>
      <c r="W431" s="58">
        <v>437</v>
      </c>
      <c r="X431" s="58">
        <v>70.480549999999994</v>
      </c>
      <c r="Y431" s="58">
        <v>59.368810000000003</v>
      </c>
      <c r="Z431" s="58">
        <v>68.372569999999996</v>
      </c>
      <c r="AA431" s="58">
        <v>56.724539999999998</v>
      </c>
      <c r="AB431" s="58">
        <v>70.898219999999995</v>
      </c>
      <c r="AC431" s="58">
        <v>64.016329999999996</v>
      </c>
      <c r="AD431" s="58" t="s">
        <v>253</v>
      </c>
      <c r="AE431" s="58" t="s">
        <v>243</v>
      </c>
    </row>
    <row r="432" spans="1:31" x14ac:dyDescent="0.25">
      <c r="A432" s="58" t="str">
        <f t="shared" si="7"/>
        <v>Ovary3</v>
      </c>
      <c r="B432" s="58" t="s">
        <v>252</v>
      </c>
      <c r="C432" s="58" t="s">
        <v>8</v>
      </c>
      <c r="D432" s="58">
        <v>3</v>
      </c>
      <c r="E432" s="58" t="s">
        <v>189</v>
      </c>
      <c r="F432" s="58" t="s">
        <v>214</v>
      </c>
      <c r="G432" s="58">
        <v>574</v>
      </c>
      <c r="H432" s="58">
        <v>71.428569999999993</v>
      </c>
      <c r="I432" s="58">
        <v>59.978520000000003</v>
      </c>
      <c r="J432" s="58">
        <v>67.83408</v>
      </c>
      <c r="K432" s="58">
        <v>57.675789999999999</v>
      </c>
      <c r="L432" s="58">
        <v>70.042749999999998</v>
      </c>
      <c r="M432" s="58">
        <v>64.016329999999996</v>
      </c>
      <c r="N432" s="58" t="s">
        <v>253</v>
      </c>
      <c r="O432" s="58" t="s">
        <v>253</v>
      </c>
      <c r="R432" s="58" t="s">
        <v>252</v>
      </c>
      <c r="S432" s="58" t="s">
        <v>8</v>
      </c>
      <c r="T432" s="58">
        <v>3</v>
      </c>
      <c r="U432" s="58" t="s">
        <v>189</v>
      </c>
      <c r="V432" s="58" t="s">
        <v>214</v>
      </c>
      <c r="W432" s="58">
        <v>574</v>
      </c>
      <c r="X432" s="58">
        <v>71.428569999999993</v>
      </c>
      <c r="Y432" s="58">
        <v>59.978520000000003</v>
      </c>
      <c r="Z432" s="58">
        <v>67.83408</v>
      </c>
      <c r="AA432" s="58">
        <v>57.675789999999999</v>
      </c>
      <c r="AB432" s="58">
        <v>70.042749999999998</v>
      </c>
      <c r="AC432" s="58">
        <v>64.016329999999996</v>
      </c>
      <c r="AD432" s="58" t="s">
        <v>253</v>
      </c>
      <c r="AE432" s="58" t="s">
        <v>253</v>
      </c>
    </row>
    <row r="433" spans="1:31" x14ac:dyDescent="0.25">
      <c r="A433" s="58" t="str">
        <f t="shared" si="7"/>
        <v>Ovary4</v>
      </c>
      <c r="B433" s="58" t="s">
        <v>252</v>
      </c>
      <c r="C433" s="58" t="s">
        <v>8</v>
      </c>
      <c r="D433" s="58">
        <v>4</v>
      </c>
      <c r="G433" s="58">
        <v>626</v>
      </c>
      <c r="I433" s="58">
        <v>60.153919999999999</v>
      </c>
      <c r="J433" s="58">
        <v>67.676410000000004</v>
      </c>
      <c r="K433" s="58">
        <v>57.948300000000003</v>
      </c>
      <c r="L433" s="58">
        <v>69.794880000000006</v>
      </c>
      <c r="R433" s="58" t="s">
        <v>252</v>
      </c>
      <c r="S433" s="58" t="s">
        <v>8</v>
      </c>
      <c r="T433" s="58">
        <v>4</v>
      </c>
      <c r="W433" s="58">
        <v>626</v>
      </c>
      <c r="Y433" s="58">
        <v>60.153919999999999</v>
      </c>
      <c r="Z433" s="58">
        <v>67.676410000000004</v>
      </c>
      <c r="AA433" s="58">
        <v>57.948300000000003</v>
      </c>
      <c r="AB433" s="58">
        <v>69.794880000000006</v>
      </c>
    </row>
    <row r="434" spans="1:31" x14ac:dyDescent="0.25">
      <c r="A434" s="58" t="str">
        <f t="shared" si="7"/>
        <v>Ovary5</v>
      </c>
      <c r="B434" s="58" t="s">
        <v>252</v>
      </c>
      <c r="C434" s="58" t="s">
        <v>8</v>
      </c>
      <c r="D434" s="58">
        <v>5</v>
      </c>
      <c r="E434" s="58" t="s">
        <v>203</v>
      </c>
      <c r="F434" s="58" t="s">
        <v>216</v>
      </c>
      <c r="G434" s="58">
        <v>651</v>
      </c>
      <c r="H434" s="58">
        <v>63.440860000000001</v>
      </c>
      <c r="I434" s="58">
        <v>60.232500000000002</v>
      </c>
      <c r="J434" s="58">
        <v>67.605670000000003</v>
      </c>
      <c r="K434" s="58">
        <v>58.071089999999998</v>
      </c>
      <c r="L434" s="58">
        <v>69.688630000000003</v>
      </c>
      <c r="M434" s="58">
        <v>64.016329999999996</v>
      </c>
      <c r="N434" s="58" t="s">
        <v>243</v>
      </c>
      <c r="O434" s="58" t="s">
        <v>243</v>
      </c>
      <c r="R434" s="58" t="s">
        <v>252</v>
      </c>
      <c r="S434" s="58" t="s">
        <v>8</v>
      </c>
      <c r="T434" s="58">
        <v>5</v>
      </c>
      <c r="U434" s="58" t="s">
        <v>203</v>
      </c>
      <c r="V434" s="58" t="s">
        <v>216</v>
      </c>
      <c r="W434" s="58">
        <v>651</v>
      </c>
      <c r="X434" s="58">
        <v>63.440860000000001</v>
      </c>
      <c r="Y434" s="58">
        <v>60.232500000000002</v>
      </c>
      <c r="Z434" s="58">
        <v>67.605670000000003</v>
      </c>
      <c r="AA434" s="58">
        <v>58.071089999999998</v>
      </c>
      <c r="AB434" s="58">
        <v>69.688630000000003</v>
      </c>
      <c r="AC434" s="58">
        <v>64.016329999999996</v>
      </c>
      <c r="AD434" s="58" t="s">
        <v>243</v>
      </c>
      <c r="AE434" s="58" t="s">
        <v>243</v>
      </c>
    </row>
    <row r="435" spans="1:31" x14ac:dyDescent="0.25">
      <c r="A435" s="58" t="str">
        <f t="shared" si="7"/>
        <v>Ovary6</v>
      </c>
      <c r="B435" s="58" t="s">
        <v>252</v>
      </c>
      <c r="C435" s="58" t="s">
        <v>8</v>
      </c>
      <c r="D435" s="58">
        <v>6</v>
      </c>
      <c r="E435" s="58" t="s">
        <v>191</v>
      </c>
      <c r="F435" s="58" t="s">
        <v>245</v>
      </c>
      <c r="G435" s="58">
        <v>708</v>
      </c>
      <c r="H435" s="58">
        <v>54.378529999999998</v>
      </c>
      <c r="I435" s="58">
        <v>60.390300000000003</v>
      </c>
      <c r="J435" s="58">
        <v>67.463489999999993</v>
      </c>
      <c r="K435" s="58">
        <v>58.319780000000002</v>
      </c>
      <c r="L435" s="58">
        <v>69.460329999999999</v>
      </c>
      <c r="M435" s="58">
        <v>64.016329999999996</v>
      </c>
      <c r="N435" s="58" t="s">
        <v>244</v>
      </c>
      <c r="O435" s="58" t="s">
        <v>244</v>
      </c>
      <c r="R435" s="58" t="s">
        <v>252</v>
      </c>
      <c r="S435" s="58" t="s">
        <v>8</v>
      </c>
      <c r="T435" s="58">
        <v>6</v>
      </c>
      <c r="U435" s="58" t="s">
        <v>191</v>
      </c>
      <c r="V435" s="58" t="s">
        <v>245</v>
      </c>
      <c r="W435" s="58">
        <v>708</v>
      </c>
      <c r="X435" s="58">
        <v>54.378529999999998</v>
      </c>
      <c r="Y435" s="58">
        <v>60.390300000000003</v>
      </c>
      <c r="Z435" s="58">
        <v>67.463489999999993</v>
      </c>
      <c r="AA435" s="58">
        <v>58.319780000000002</v>
      </c>
      <c r="AB435" s="58">
        <v>69.460329999999999</v>
      </c>
      <c r="AC435" s="58">
        <v>64.016329999999996</v>
      </c>
      <c r="AD435" s="58" t="s">
        <v>244</v>
      </c>
      <c r="AE435" s="58" t="s">
        <v>244</v>
      </c>
    </row>
    <row r="436" spans="1:31" x14ac:dyDescent="0.25">
      <c r="A436" s="58" t="str">
        <f t="shared" si="7"/>
        <v>Ovary7</v>
      </c>
      <c r="B436" s="58" t="s">
        <v>252</v>
      </c>
      <c r="C436" s="58" t="s">
        <v>8</v>
      </c>
      <c r="D436" s="58">
        <v>7</v>
      </c>
      <c r="E436" s="58" t="s">
        <v>196</v>
      </c>
      <c r="F436" s="58" t="s">
        <v>215</v>
      </c>
      <c r="G436" s="58">
        <v>712</v>
      </c>
      <c r="H436" s="58">
        <v>61.516849999999998</v>
      </c>
      <c r="I436" s="58">
        <v>60.402679999999997</v>
      </c>
      <c r="J436" s="58">
        <v>67.453609999999998</v>
      </c>
      <c r="K436" s="58">
        <v>58.333710000000004</v>
      </c>
      <c r="L436" s="58">
        <v>69.446560000000005</v>
      </c>
      <c r="M436" s="58">
        <v>64.016329999999996</v>
      </c>
      <c r="N436" s="58" t="s">
        <v>243</v>
      </c>
      <c r="O436" s="58" t="s">
        <v>243</v>
      </c>
      <c r="R436" s="58" t="s">
        <v>252</v>
      </c>
      <c r="S436" s="58" t="s">
        <v>8</v>
      </c>
      <c r="T436" s="58">
        <v>7</v>
      </c>
      <c r="U436" s="58" t="s">
        <v>196</v>
      </c>
      <c r="V436" s="58" t="s">
        <v>215</v>
      </c>
      <c r="W436" s="58">
        <v>712</v>
      </c>
      <c r="X436" s="58">
        <v>61.516849999999998</v>
      </c>
      <c r="Y436" s="58">
        <v>60.402679999999997</v>
      </c>
      <c r="Z436" s="58">
        <v>67.453609999999998</v>
      </c>
      <c r="AA436" s="58">
        <v>58.333710000000004</v>
      </c>
      <c r="AB436" s="58">
        <v>69.446560000000005</v>
      </c>
      <c r="AC436" s="58">
        <v>64.016329999999996</v>
      </c>
      <c r="AD436" s="58" t="s">
        <v>243</v>
      </c>
      <c r="AE436" s="58" t="s">
        <v>243</v>
      </c>
    </row>
    <row r="437" spans="1:31" x14ac:dyDescent="0.25">
      <c r="A437" s="58" t="str">
        <f t="shared" si="7"/>
        <v>Ovary8</v>
      </c>
      <c r="B437" s="58" t="s">
        <v>252</v>
      </c>
      <c r="C437" s="58" t="s">
        <v>8</v>
      </c>
      <c r="D437" s="58">
        <v>8</v>
      </c>
      <c r="E437" s="58" t="s">
        <v>198</v>
      </c>
      <c r="F437" s="58" t="s">
        <v>183</v>
      </c>
      <c r="G437" s="58">
        <v>808</v>
      </c>
      <c r="H437" s="58">
        <v>66.955439999999996</v>
      </c>
      <c r="I437" s="58">
        <v>60.628860000000003</v>
      </c>
      <c r="J437" s="58">
        <v>67.248320000000007</v>
      </c>
      <c r="K437" s="58">
        <v>58.68974</v>
      </c>
      <c r="L437" s="58">
        <v>69.121290000000002</v>
      </c>
      <c r="M437" s="58">
        <v>64.016329999999996</v>
      </c>
      <c r="N437" s="58" t="s">
        <v>243</v>
      </c>
      <c r="O437" s="58" t="s">
        <v>243</v>
      </c>
      <c r="R437" s="58" t="s">
        <v>252</v>
      </c>
      <c r="S437" s="58" t="s">
        <v>8</v>
      </c>
      <c r="T437" s="58">
        <v>8</v>
      </c>
      <c r="U437" s="58" t="s">
        <v>198</v>
      </c>
      <c r="V437" s="58" t="s">
        <v>183</v>
      </c>
      <c r="W437" s="58">
        <v>808</v>
      </c>
      <c r="X437" s="58">
        <v>66.955439999999996</v>
      </c>
      <c r="Y437" s="58">
        <v>60.628860000000003</v>
      </c>
      <c r="Z437" s="58">
        <v>67.248320000000007</v>
      </c>
      <c r="AA437" s="58">
        <v>58.68974</v>
      </c>
      <c r="AB437" s="58">
        <v>69.121290000000002</v>
      </c>
      <c r="AC437" s="58">
        <v>64.016329999999996</v>
      </c>
      <c r="AD437" s="58" t="s">
        <v>243</v>
      </c>
      <c r="AE437" s="58" t="s">
        <v>243</v>
      </c>
    </row>
    <row r="438" spans="1:31" x14ac:dyDescent="0.25">
      <c r="A438" s="58" t="str">
        <f t="shared" si="7"/>
        <v>Ovary9</v>
      </c>
      <c r="B438" s="58" t="s">
        <v>252</v>
      </c>
      <c r="C438" s="58" t="s">
        <v>8</v>
      </c>
      <c r="D438" s="58">
        <v>9</v>
      </c>
      <c r="E438" s="58" t="s">
        <v>205</v>
      </c>
      <c r="F438" s="58" t="s">
        <v>303</v>
      </c>
      <c r="G438" s="58">
        <v>832</v>
      </c>
      <c r="H438" s="58">
        <v>70.552890000000005</v>
      </c>
      <c r="I438" s="58">
        <v>60.678989999999999</v>
      </c>
      <c r="J438" s="58">
        <v>67.201329999999999</v>
      </c>
      <c r="K438" s="58">
        <v>58.770600000000002</v>
      </c>
      <c r="L438" s="58">
        <v>69.048749999999998</v>
      </c>
      <c r="M438" s="58">
        <v>64.016329999999996</v>
      </c>
      <c r="N438" s="58" t="s">
        <v>253</v>
      </c>
      <c r="O438" s="58" t="s">
        <v>253</v>
      </c>
      <c r="R438" s="58" t="s">
        <v>252</v>
      </c>
      <c r="S438" s="58" t="s">
        <v>8</v>
      </c>
      <c r="T438" s="58">
        <v>9</v>
      </c>
      <c r="U438" s="58" t="s">
        <v>205</v>
      </c>
      <c r="V438" s="58" t="s">
        <v>217</v>
      </c>
      <c r="W438" s="58">
        <v>832</v>
      </c>
      <c r="X438" s="58">
        <v>70.552890000000005</v>
      </c>
      <c r="Y438" s="58">
        <v>60.678989999999999</v>
      </c>
      <c r="Z438" s="58">
        <v>67.201329999999999</v>
      </c>
      <c r="AA438" s="58">
        <v>58.770600000000002</v>
      </c>
      <c r="AB438" s="58">
        <v>69.048749999999998</v>
      </c>
      <c r="AC438" s="58">
        <v>64.016329999999996</v>
      </c>
      <c r="AD438" s="58" t="s">
        <v>253</v>
      </c>
      <c r="AE438" s="58" t="s">
        <v>253</v>
      </c>
    </row>
    <row r="439" spans="1:31" x14ac:dyDescent="0.25">
      <c r="A439" s="58" t="str">
        <f t="shared" si="7"/>
        <v>Ovary10</v>
      </c>
      <c r="B439" s="58" t="s">
        <v>252</v>
      </c>
      <c r="C439" s="58" t="s">
        <v>8</v>
      </c>
      <c r="D439" s="58">
        <v>10</v>
      </c>
      <c r="G439" s="58">
        <v>836</v>
      </c>
      <c r="I439" s="58">
        <v>60.686329999999998</v>
      </c>
      <c r="J439" s="58">
        <v>67.194680000000005</v>
      </c>
      <c r="K439" s="58">
        <v>58.780560000000001</v>
      </c>
      <c r="L439" s="58">
        <v>69.035070000000005</v>
      </c>
      <c r="R439" s="58" t="s">
        <v>252</v>
      </c>
      <c r="S439" s="58" t="s">
        <v>8</v>
      </c>
      <c r="T439" s="58">
        <v>10</v>
      </c>
      <c r="W439" s="58">
        <v>836</v>
      </c>
      <c r="Y439" s="58">
        <v>60.686329999999998</v>
      </c>
      <c r="Z439" s="58">
        <v>67.194680000000005</v>
      </c>
      <c r="AA439" s="58">
        <v>58.780560000000001</v>
      </c>
      <c r="AB439" s="58">
        <v>69.035070000000005</v>
      </c>
    </row>
    <row r="440" spans="1:31" x14ac:dyDescent="0.25">
      <c r="A440" s="58" t="str">
        <f t="shared" si="7"/>
        <v>Ovary11</v>
      </c>
      <c r="B440" s="58" t="s">
        <v>252</v>
      </c>
      <c r="C440" s="58" t="s">
        <v>8</v>
      </c>
      <c r="D440" s="58">
        <v>11</v>
      </c>
      <c r="E440" s="58" t="s">
        <v>199</v>
      </c>
      <c r="F440" s="58" t="s">
        <v>179</v>
      </c>
      <c r="G440" s="58">
        <v>857</v>
      </c>
      <c r="H440" s="58">
        <v>62.543759999999999</v>
      </c>
      <c r="I440" s="58">
        <v>60.728149999999999</v>
      </c>
      <c r="J440" s="58">
        <v>67.156880000000001</v>
      </c>
      <c r="K440" s="58">
        <v>58.84666</v>
      </c>
      <c r="L440" s="58">
        <v>68.974369999999993</v>
      </c>
      <c r="M440" s="58">
        <v>64.016329999999996</v>
      </c>
      <c r="N440" s="58" t="s">
        <v>243</v>
      </c>
      <c r="O440" s="58" t="s">
        <v>243</v>
      </c>
      <c r="R440" s="58" t="s">
        <v>252</v>
      </c>
      <c r="S440" s="58" t="s">
        <v>8</v>
      </c>
      <c r="T440" s="58">
        <v>11</v>
      </c>
      <c r="U440" s="58" t="s">
        <v>199</v>
      </c>
      <c r="V440" s="58" t="s">
        <v>179</v>
      </c>
      <c r="W440" s="58">
        <v>857</v>
      </c>
      <c r="X440" s="58">
        <v>62.543759999999999</v>
      </c>
      <c r="Y440" s="58">
        <v>60.728149999999999</v>
      </c>
      <c r="Z440" s="58">
        <v>67.156880000000001</v>
      </c>
      <c r="AA440" s="58">
        <v>58.84666</v>
      </c>
      <c r="AB440" s="58">
        <v>68.974369999999993</v>
      </c>
      <c r="AC440" s="58">
        <v>64.016329999999996</v>
      </c>
      <c r="AD440" s="58" t="s">
        <v>243</v>
      </c>
      <c r="AE440" s="58" t="s">
        <v>243</v>
      </c>
    </row>
    <row r="441" spans="1:31" x14ac:dyDescent="0.25">
      <c r="A441" s="58" t="str">
        <f t="shared" si="7"/>
        <v>Ovary12</v>
      </c>
      <c r="B441" s="58" t="s">
        <v>252</v>
      </c>
      <c r="C441" s="58" t="s">
        <v>8</v>
      </c>
      <c r="D441" s="58">
        <v>12</v>
      </c>
      <c r="E441" s="58" t="s">
        <v>188</v>
      </c>
      <c r="F441" s="58" t="s">
        <v>300</v>
      </c>
      <c r="G441" s="58">
        <v>876</v>
      </c>
      <c r="H441" s="58">
        <v>63.127850000000002</v>
      </c>
      <c r="I441" s="58">
        <v>60.765079999999998</v>
      </c>
      <c r="J441" s="58">
        <v>67.121539999999996</v>
      </c>
      <c r="K441" s="58">
        <v>58.906559999999999</v>
      </c>
      <c r="L441" s="58">
        <v>68.922709999999995</v>
      </c>
      <c r="M441" s="58">
        <v>64.016329999999996</v>
      </c>
      <c r="N441" s="58" t="s">
        <v>243</v>
      </c>
      <c r="O441" s="58" t="s">
        <v>243</v>
      </c>
      <c r="R441" s="58" t="s">
        <v>252</v>
      </c>
      <c r="S441" s="58" t="s">
        <v>8</v>
      </c>
      <c r="T441" s="58">
        <v>12</v>
      </c>
      <c r="U441" s="58" t="s">
        <v>188</v>
      </c>
      <c r="V441" s="58" t="s">
        <v>186</v>
      </c>
      <c r="W441" s="58">
        <v>876</v>
      </c>
      <c r="X441" s="58">
        <v>63.127850000000002</v>
      </c>
      <c r="Y441" s="58">
        <v>60.765079999999998</v>
      </c>
      <c r="Z441" s="58">
        <v>67.121539999999996</v>
      </c>
      <c r="AA441" s="58">
        <v>58.906559999999999</v>
      </c>
      <c r="AB441" s="58">
        <v>68.922709999999995</v>
      </c>
      <c r="AC441" s="58">
        <v>64.016329999999996</v>
      </c>
      <c r="AD441" s="58" t="s">
        <v>243</v>
      </c>
      <c r="AE441" s="58" t="s">
        <v>243</v>
      </c>
    </row>
    <row r="442" spans="1:31" x14ac:dyDescent="0.25">
      <c r="A442" s="58" t="str">
        <f t="shared" si="7"/>
        <v>Ovary13</v>
      </c>
      <c r="B442" s="58" t="s">
        <v>252</v>
      </c>
      <c r="C442" s="58" t="s">
        <v>8</v>
      </c>
      <c r="D442" s="58">
        <v>13</v>
      </c>
      <c r="E442" s="58" t="s">
        <v>206</v>
      </c>
      <c r="F442" s="58" t="s">
        <v>304</v>
      </c>
      <c r="G442" s="58">
        <v>994</v>
      </c>
      <c r="H442" s="58">
        <v>67.605639999999994</v>
      </c>
      <c r="I442" s="58">
        <v>60.969529999999999</v>
      </c>
      <c r="J442" s="58">
        <v>66.937039999999996</v>
      </c>
      <c r="K442" s="58">
        <v>59.222940000000001</v>
      </c>
      <c r="L442" s="58">
        <v>68.62782</v>
      </c>
      <c r="M442" s="58">
        <v>64.016329999999996</v>
      </c>
      <c r="N442" s="58" t="s">
        <v>253</v>
      </c>
      <c r="O442" s="58" t="s">
        <v>243</v>
      </c>
      <c r="R442" s="58" t="s">
        <v>252</v>
      </c>
      <c r="S442" s="58" t="s">
        <v>8</v>
      </c>
      <c r="T442" s="58">
        <v>13</v>
      </c>
      <c r="U442" s="58" t="s">
        <v>206</v>
      </c>
      <c r="V442" s="58" t="s">
        <v>218</v>
      </c>
      <c r="W442" s="58">
        <v>994</v>
      </c>
      <c r="X442" s="58">
        <v>67.605639999999994</v>
      </c>
      <c r="Y442" s="58">
        <v>60.969529999999999</v>
      </c>
      <c r="Z442" s="58">
        <v>66.937039999999996</v>
      </c>
      <c r="AA442" s="58">
        <v>59.222940000000001</v>
      </c>
      <c r="AB442" s="58">
        <v>68.62782</v>
      </c>
      <c r="AC442" s="58">
        <v>64.016329999999996</v>
      </c>
      <c r="AD442" s="58" t="s">
        <v>253</v>
      </c>
      <c r="AE442" s="58" t="s">
        <v>243</v>
      </c>
    </row>
    <row r="443" spans="1:31" x14ac:dyDescent="0.25">
      <c r="A443" s="58" t="str">
        <f t="shared" si="7"/>
        <v>Ovary14</v>
      </c>
      <c r="B443" s="58" t="s">
        <v>252</v>
      </c>
      <c r="C443" s="58" t="s">
        <v>8</v>
      </c>
      <c r="D443" s="58">
        <v>14</v>
      </c>
      <c r="E443" s="58" t="s">
        <v>204</v>
      </c>
      <c r="F443" s="58" t="s">
        <v>207</v>
      </c>
      <c r="G443" s="58">
        <v>999</v>
      </c>
      <c r="H443" s="58">
        <v>62.662660000000002</v>
      </c>
      <c r="I443" s="58">
        <v>60.976689999999998</v>
      </c>
      <c r="J443" s="58">
        <v>66.929940000000002</v>
      </c>
      <c r="K443" s="58">
        <v>59.235570000000003</v>
      </c>
      <c r="L443" s="58">
        <v>68.617750000000001</v>
      </c>
      <c r="M443" s="58">
        <v>64.016329999999996</v>
      </c>
      <c r="N443" s="58" t="s">
        <v>243</v>
      </c>
      <c r="O443" s="58" t="s">
        <v>243</v>
      </c>
      <c r="R443" s="58" t="s">
        <v>252</v>
      </c>
      <c r="S443" s="58" t="s">
        <v>8</v>
      </c>
      <c r="T443" s="58">
        <v>14</v>
      </c>
      <c r="U443" s="58" t="s">
        <v>204</v>
      </c>
      <c r="V443" s="58" t="s">
        <v>212</v>
      </c>
      <c r="W443" s="58">
        <v>999</v>
      </c>
      <c r="X443" s="58">
        <v>62.662660000000002</v>
      </c>
      <c r="Y443" s="58">
        <v>60.976689999999998</v>
      </c>
      <c r="Z443" s="58">
        <v>66.929940000000002</v>
      </c>
      <c r="AA443" s="58">
        <v>59.235570000000003</v>
      </c>
      <c r="AB443" s="58">
        <v>68.617750000000001</v>
      </c>
      <c r="AC443" s="58">
        <v>64.016329999999996</v>
      </c>
      <c r="AD443" s="58" t="s">
        <v>243</v>
      </c>
      <c r="AE443" s="58" t="s">
        <v>243</v>
      </c>
    </row>
    <row r="444" spans="1:31" x14ac:dyDescent="0.25">
      <c r="A444" s="58" t="str">
        <f t="shared" si="7"/>
        <v>Ovary15</v>
      </c>
      <c r="B444" s="58" t="s">
        <v>252</v>
      </c>
      <c r="C444" s="58" t="s">
        <v>8</v>
      </c>
      <c r="D444" s="58">
        <v>15</v>
      </c>
      <c r="E444" s="58" t="s">
        <v>190</v>
      </c>
      <c r="F444" s="58" t="s">
        <v>213</v>
      </c>
      <c r="G444" s="58">
        <v>999</v>
      </c>
      <c r="H444" s="58">
        <v>63.06306</v>
      </c>
      <c r="I444" s="58">
        <v>60.976689999999998</v>
      </c>
      <c r="J444" s="58">
        <v>66.929940000000002</v>
      </c>
      <c r="K444" s="58">
        <v>59.235570000000003</v>
      </c>
      <c r="L444" s="58">
        <v>68.617750000000001</v>
      </c>
      <c r="M444" s="58">
        <v>64.016329999999996</v>
      </c>
      <c r="N444" s="58" t="s">
        <v>243</v>
      </c>
      <c r="O444" s="58" t="s">
        <v>243</v>
      </c>
      <c r="R444" s="58" t="s">
        <v>252</v>
      </c>
      <c r="S444" s="58" t="s">
        <v>8</v>
      </c>
      <c r="T444" s="58">
        <v>15</v>
      </c>
      <c r="U444" s="58" t="s">
        <v>190</v>
      </c>
      <c r="V444" s="58" t="s">
        <v>213</v>
      </c>
      <c r="W444" s="58">
        <v>999</v>
      </c>
      <c r="X444" s="58">
        <v>63.06306</v>
      </c>
      <c r="Y444" s="58">
        <v>60.976689999999998</v>
      </c>
      <c r="Z444" s="58">
        <v>66.929940000000002</v>
      </c>
      <c r="AA444" s="58">
        <v>59.235570000000003</v>
      </c>
      <c r="AB444" s="58">
        <v>68.617750000000001</v>
      </c>
      <c r="AC444" s="58">
        <v>64.016329999999996</v>
      </c>
      <c r="AD444" s="58" t="s">
        <v>243</v>
      </c>
      <c r="AE444" s="58" t="s">
        <v>243</v>
      </c>
    </row>
    <row r="445" spans="1:31" x14ac:dyDescent="0.25">
      <c r="A445" s="58" t="str">
        <f t="shared" si="7"/>
        <v>Ovary16</v>
      </c>
      <c r="B445" s="58" t="s">
        <v>252</v>
      </c>
      <c r="C445" s="58" t="s">
        <v>8</v>
      </c>
      <c r="D445" s="58">
        <v>16</v>
      </c>
      <c r="G445" s="58">
        <v>1046</v>
      </c>
      <c r="I445" s="58">
        <v>61.046509999999998</v>
      </c>
      <c r="J445" s="58">
        <v>66.865139999999997</v>
      </c>
      <c r="K445" s="58">
        <v>59.346119999999999</v>
      </c>
      <c r="L445" s="58">
        <v>68.515000000000001</v>
      </c>
      <c r="R445" s="58" t="s">
        <v>252</v>
      </c>
      <c r="S445" s="58" t="s">
        <v>8</v>
      </c>
      <c r="T445" s="58">
        <v>16</v>
      </c>
      <c r="W445" s="58">
        <v>1046</v>
      </c>
      <c r="Y445" s="58">
        <v>61.046509999999998</v>
      </c>
      <c r="Z445" s="58">
        <v>66.865139999999997</v>
      </c>
      <c r="AA445" s="58">
        <v>59.346119999999999</v>
      </c>
      <c r="AB445" s="58">
        <v>68.515000000000001</v>
      </c>
    </row>
    <row r="446" spans="1:31" x14ac:dyDescent="0.25">
      <c r="A446" s="58" t="str">
        <f t="shared" si="7"/>
        <v>Ovary17</v>
      </c>
      <c r="B446" s="58" t="s">
        <v>252</v>
      </c>
      <c r="C446" s="58" t="s">
        <v>8</v>
      </c>
      <c r="D446" s="58">
        <v>17</v>
      </c>
      <c r="E446" s="58" t="s">
        <v>200</v>
      </c>
      <c r="F446" s="58" t="s">
        <v>220</v>
      </c>
      <c r="G446" s="58">
        <v>1084</v>
      </c>
      <c r="H446" s="58">
        <v>70.387450000000001</v>
      </c>
      <c r="I446" s="58">
        <v>61.100239999999999</v>
      </c>
      <c r="J446" s="58">
        <v>66.815539999999999</v>
      </c>
      <c r="K446" s="58">
        <v>59.430120000000002</v>
      </c>
      <c r="L446" s="58">
        <v>68.436139999999995</v>
      </c>
      <c r="M446" s="58">
        <v>64.016329999999996</v>
      </c>
      <c r="N446" s="58" t="s">
        <v>253</v>
      </c>
      <c r="O446" s="58" t="s">
        <v>253</v>
      </c>
      <c r="R446" s="58" t="s">
        <v>252</v>
      </c>
      <c r="S446" s="58" t="s">
        <v>8</v>
      </c>
      <c r="T446" s="58">
        <v>17</v>
      </c>
      <c r="U446" s="58" t="s">
        <v>200</v>
      </c>
      <c r="V446" s="58" t="s">
        <v>220</v>
      </c>
      <c r="W446" s="58">
        <v>1084</v>
      </c>
      <c r="X446" s="58">
        <v>70.387450000000001</v>
      </c>
      <c r="Y446" s="58">
        <v>61.100239999999999</v>
      </c>
      <c r="Z446" s="58">
        <v>66.815539999999999</v>
      </c>
      <c r="AA446" s="58">
        <v>59.430120000000002</v>
      </c>
      <c r="AB446" s="58">
        <v>68.436139999999995</v>
      </c>
      <c r="AC446" s="58">
        <v>64.016329999999996</v>
      </c>
      <c r="AD446" s="58" t="s">
        <v>253</v>
      </c>
      <c r="AE446" s="58" t="s">
        <v>253</v>
      </c>
    </row>
    <row r="447" spans="1:31" x14ac:dyDescent="0.25">
      <c r="A447" s="58" t="str">
        <f t="shared" si="7"/>
        <v>Ovary18</v>
      </c>
      <c r="B447" s="58" t="s">
        <v>252</v>
      </c>
      <c r="C447" s="58" t="s">
        <v>8</v>
      </c>
      <c r="D447" s="58">
        <v>18</v>
      </c>
      <c r="E447" s="58" t="s">
        <v>201</v>
      </c>
      <c r="F447" s="58" t="s">
        <v>184</v>
      </c>
      <c r="G447" s="58">
        <v>1120</v>
      </c>
      <c r="H447" s="58">
        <v>51.696429999999999</v>
      </c>
      <c r="I447" s="58">
        <v>61.149039999999999</v>
      </c>
      <c r="J447" s="58">
        <v>66.770790000000005</v>
      </c>
      <c r="K447" s="58">
        <v>59.505110000000002</v>
      </c>
      <c r="L447" s="58">
        <v>68.366600000000005</v>
      </c>
      <c r="M447" s="58">
        <v>64.016329999999996</v>
      </c>
      <c r="N447" s="58" t="s">
        <v>244</v>
      </c>
      <c r="O447" s="58" t="s">
        <v>244</v>
      </c>
      <c r="R447" s="58" t="s">
        <v>252</v>
      </c>
      <c r="S447" s="58" t="s">
        <v>8</v>
      </c>
      <c r="T447" s="58">
        <v>18</v>
      </c>
      <c r="U447" s="58" t="s">
        <v>201</v>
      </c>
      <c r="V447" s="58" t="s">
        <v>184</v>
      </c>
      <c r="W447" s="58">
        <v>1120</v>
      </c>
      <c r="X447" s="58">
        <v>51.696429999999999</v>
      </c>
      <c r="Y447" s="58">
        <v>61.149039999999999</v>
      </c>
      <c r="Z447" s="58">
        <v>66.770790000000005</v>
      </c>
      <c r="AA447" s="58">
        <v>59.505110000000002</v>
      </c>
      <c r="AB447" s="58">
        <v>68.366600000000005</v>
      </c>
      <c r="AC447" s="58">
        <v>64.016329999999996</v>
      </c>
      <c r="AD447" s="58" t="s">
        <v>244</v>
      </c>
      <c r="AE447" s="58" t="s">
        <v>244</v>
      </c>
    </row>
    <row r="448" spans="1:31" x14ac:dyDescent="0.25">
      <c r="A448" s="58" t="str">
        <f t="shared" si="7"/>
        <v>Ovary19</v>
      </c>
      <c r="B448" s="58" t="s">
        <v>252</v>
      </c>
      <c r="C448" s="58" t="s">
        <v>8</v>
      </c>
      <c r="D448" s="58">
        <v>19</v>
      </c>
      <c r="E448" s="58" t="s">
        <v>197</v>
      </c>
      <c r="F448" s="58" t="s">
        <v>221</v>
      </c>
      <c r="G448" s="58">
        <v>1241</v>
      </c>
      <c r="H448" s="58">
        <v>61.966160000000002</v>
      </c>
      <c r="I448" s="58">
        <v>61.294589999999999</v>
      </c>
      <c r="J448" s="58">
        <v>66.635319999999993</v>
      </c>
      <c r="K448" s="58">
        <v>59.734639999999999</v>
      </c>
      <c r="L448" s="58">
        <v>68.152760000000001</v>
      </c>
      <c r="M448" s="58">
        <v>64.016329999999996</v>
      </c>
      <c r="N448" s="58" t="s">
        <v>243</v>
      </c>
      <c r="O448" s="58" t="s">
        <v>243</v>
      </c>
      <c r="R448" s="58" t="s">
        <v>252</v>
      </c>
      <c r="S448" s="58" t="s">
        <v>8</v>
      </c>
      <c r="T448" s="58">
        <v>19</v>
      </c>
      <c r="U448" s="58" t="s">
        <v>197</v>
      </c>
      <c r="V448" s="58" t="s">
        <v>221</v>
      </c>
      <c r="W448" s="58">
        <v>1241</v>
      </c>
      <c r="X448" s="58">
        <v>61.966160000000002</v>
      </c>
      <c r="Y448" s="58">
        <v>61.294589999999999</v>
      </c>
      <c r="Z448" s="58">
        <v>66.635319999999993</v>
      </c>
      <c r="AA448" s="58">
        <v>59.734639999999999</v>
      </c>
      <c r="AB448" s="58">
        <v>68.152760000000001</v>
      </c>
      <c r="AC448" s="58">
        <v>64.016329999999996</v>
      </c>
      <c r="AD448" s="58" t="s">
        <v>243</v>
      </c>
      <c r="AE448" s="58" t="s">
        <v>243</v>
      </c>
    </row>
    <row r="449" spans="1:31" x14ac:dyDescent="0.25">
      <c r="A449" s="58" t="str">
        <f t="shared" si="7"/>
        <v>Ovary20</v>
      </c>
      <c r="B449" s="58" t="s">
        <v>252</v>
      </c>
      <c r="C449" s="58" t="s">
        <v>8</v>
      </c>
      <c r="D449" s="58">
        <v>20</v>
      </c>
      <c r="G449" s="58">
        <v>1256</v>
      </c>
      <c r="I449" s="58">
        <v>61.311869999999999</v>
      </c>
      <c r="J449" s="58">
        <v>66.620570000000001</v>
      </c>
      <c r="K449" s="58">
        <v>59.760550000000002</v>
      </c>
      <c r="L449" s="58">
        <v>68.128699999999995</v>
      </c>
      <c r="R449" s="58" t="s">
        <v>252</v>
      </c>
      <c r="S449" s="58" t="s">
        <v>8</v>
      </c>
      <c r="T449" s="58">
        <v>20</v>
      </c>
      <c r="W449" s="58">
        <v>1256</v>
      </c>
      <c r="Y449" s="58">
        <v>61.311869999999999</v>
      </c>
      <c r="Z449" s="58">
        <v>66.620570000000001</v>
      </c>
      <c r="AA449" s="58">
        <v>59.760550000000002</v>
      </c>
      <c r="AB449" s="58">
        <v>68.128699999999995</v>
      </c>
    </row>
    <row r="450" spans="1:31" x14ac:dyDescent="0.25">
      <c r="A450" s="58" t="str">
        <f t="shared" ref="A450:A513" si="8">CONCATENATE(C450,D450)</f>
        <v>Ovary21</v>
      </c>
      <c r="B450" s="58" t="s">
        <v>252</v>
      </c>
      <c r="C450" s="58" t="s">
        <v>8</v>
      </c>
      <c r="D450" s="58">
        <v>21</v>
      </c>
      <c r="E450" s="58" t="s">
        <v>202</v>
      </c>
      <c r="F450" s="58" t="s">
        <v>219</v>
      </c>
      <c r="G450" s="58">
        <v>1269</v>
      </c>
      <c r="H450" s="58">
        <v>69.42474</v>
      </c>
      <c r="I450" s="58">
        <v>61.32555</v>
      </c>
      <c r="J450" s="58">
        <v>66.607429999999994</v>
      </c>
      <c r="K450" s="58">
        <v>59.782859999999999</v>
      </c>
      <c r="L450" s="58">
        <v>68.107849999999999</v>
      </c>
      <c r="M450" s="58">
        <v>64.016329999999996</v>
      </c>
      <c r="N450" s="58" t="s">
        <v>253</v>
      </c>
      <c r="O450" s="58" t="s">
        <v>253</v>
      </c>
      <c r="R450" s="58" t="s">
        <v>252</v>
      </c>
      <c r="S450" s="58" t="s">
        <v>8</v>
      </c>
      <c r="T450" s="58">
        <v>21</v>
      </c>
      <c r="U450" s="58" t="s">
        <v>202</v>
      </c>
      <c r="V450" s="58" t="s">
        <v>219</v>
      </c>
      <c r="W450" s="58">
        <v>1269</v>
      </c>
      <c r="X450" s="58">
        <v>69.42474</v>
      </c>
      <c r="Y450" s="58">
        <v>61.32555</v>
      </c>
      <c r="Z450" s="58">
        <v>66.607429999999994</v>
      </c>
      <c r="AA450" s="58">
        <v>59.782859999999999</v>
      </c>
      <c r="AB450" s="58">
        <v>68.107849999999999</v>
      </c>
      <c r="AC450" s="58">
        <v>64.016329999999996</v>
      </c>
      <c r="AD450" s="58" t="s">
        <v>253</v>
      </c>
      <c r="AE450" s="58" t="s">
        <v>253</v>
      </c>
    </row>
    <row r="451" spans="1:31" x14ac:dyDescent="0.25">
      <c r="A451" s="58" t="str">
        <f t="shared" si="8"/>
        <v>Ovary22</v>
      </c>
      <c r="B451" s="58" t="s">
        <v>252</v>
      </c>
      <c r="C451" s="58" t="s">
        <v>8</v>
      </c>
      <c r="D451" s="58">
        <v>22</v>
      </c>
      <c r="G451" s="58">
        <v>1466</v>
      </c>
      <c r="I451" s="58">
        <v>61.516249999999999</v>
      </c>
      <c r="J451" s="58">
        <v>66.430019999999999</v>
      </c>
      <c r="K451" s="58">
        <v>60.082470000000001</v>
      </c>
      <c r="L451" s="58">
        <v>67.8279</v>
      </c>
      <c r="R451" s="58" t="s">
        <v>252</v>
      </c>
      <c r="S451" s="58" t="s">
        <v>8</v>
      </c>
      <c r="T451" s="58">
        <v>22</v>
      </c>
      <c r="W451" s="58">
        <v>1466</v>
      </c>
      <c r="Y451" s="58">
        <v>61.516249999999999</v>
      </c>
      <c r="Z451" s="58">
        <v>66.430019999999999</v>
      </c>
      <c r="AA451" s="58">
        <v>60.082470000000001</v>
      </c>
      <c r="AB451" s="58">
        <v>67.8279</v>
      </c>
    </row>
    <row r="452" spans="1:31" x14ac:dyDescent="0.25">
      <c r="A452" s="58" t="str">
        <f t="shared" si="8"/>
        <v>Ovary23</v>
      </c>
      <c r="B452" s="58" t="s">
        <v>252</v>
      </c>
      <c r="C452" s="58" t="s">
        <v>8</v>
      </c>
      <c r="D452" s="58">
        <v>23</v>
      </c>
      <c r="E452" s="58" t="s">
        <v>193</v>
      </c>
      <c r="F452" s="58" t="s">
        <v>173</v>
      </c>
      <c r="G452" s="58">
        <v>1488</v>
      </c>
      <c r="H452" s="58">
        <v>61.155909999999999</v>
      </c>
      <c r="I452" s="58">
        <v>61.53481</v>
      </c>
      <c r="J452" s="58">
        <v>66.412599999999998</v>
      </c>
      <c r="K452" s="58">
        <v>60.111539999999998</v>
      </c>
      <c r="L452" s="58">
        <v>67.799520000000001</v>
      </c>
      <c r="M452" s="58">
        <v>64.016329999999996</v>
      </c>
      <c r="N452" s="58" t="s">
        <v>244</v>
      </c>
      <c r="O452" s="58" t="s">
        <v>243</v>
      </c>
      <c r="R452" s="58" t="s">
        <v>252</v>
      </c>
      <c r="S452" s="58" t="s">
        <v>8</v>
      </c>
      <c r="T452" s="58">
        <v>23</v>
      </c>
      <c r="U452" s="58" t="s">
        <v>193</v>
      </c>
      <c r="V452" s="58" t="s">
        <v>173</v>
      </c>
      <c r="W452" s="58">
        <v>1488</v>
      </c>
      <c r="X452" s="58">
        <v>61.155909999999999</v>
      </c>
      <c r="Y452" s="58">
        <v>61.53481</v>
      </c>
      <c r="Z452" s="58">
        <v>66.412599999999998</v>
      </c>
      <c r="AA452" s="58">
        <v>60.111539999999998</v>
      </c>
      <c r="AB452" s="58">
        <v>67.799520000000001</v>
      </c>
      <c r="AC452" s="58">
        <v>64.016329999999996</v>
      </c>
      <c r="AD452" s="58" t="s">
        <v>244</v>
      </c>
      <c r="AE452" s="58" t="s">
        <v>243</v>
      </c>
    </row>
    <row r="453" spans="1:31" x14ac:dyDescent="0.25">
      <c r="A453" s="58" t="str">
        <f t="shared" si="8"/>
        <v>Ovary24</v>
      </c>
      <c r="B453" s="58" t="s">
        <v>252</v>
      </c>
      <c r="C453" s="58" t="s">
        <v>8</v>
      </c>
      <c r="D453" s="58">
        <v>24</v>
      </c>
      <c r="G453" s="58">
        <v>1676</v>
      </c>
      <c r="I453" s="58">
        <v>61.680630000000001</v>
      </c>
      <c r="J453" s="58">
        <v>66.276489999999995</v>
      </c>
      <c r="K453" s="58">
        <v>60.340440000000001</v>
      </c>
      <c r="L453" s="58">
        <v>67.584819999999993</v>
      </c>
      <c r="R453" s="58" t="s">
        <v>252</v>
      </c>
      <c r="S453" s="58" t="s">
        <v>8</v>
      </c>
      <c r="T453" s="58">
        <v>24</v>
      </c>
      <c r="W453" s="58">
        <v>1676</v>
      </c>
      <c r="Y453" s="58">
        <v>61.680630000000001</v>
      </c>
      <c r="Z453" s="58">
        <v>66.276489999999995</v>
      </c>
      <c r="AA453" s="58">
        <v>60.340440000000001</v>
      </c>
      <c r="AB453" s="58">
        <v>67.584819999999993</v>
      </c>
    </row>
    <row r="454" spans="1:31" x14ac:dyDescent="0.25">
      <c r="A454" s="58" t="str">
        <f t="shared" si="8"/>
        <v>Ovary25</v>
      </c>
      <c r="B454" s="58" t="s">
        <v>252</v>
      </c>
      <c r="C454" s="58" t="s">
        <v>8</v>
      </c>
      <c r="D454" s="58">
        <v>25</v>
      </c>
      <c r="G454" s="58">
        <v>1886</v>
      </c>
      <c r="I454" s="58">
        <v>61.81671</v>
      </c>
      <c r="J454" s="58">
        <v>66.149180000000001</v>
      </c>
      <c r="K454" s="58">
        <v>60.554569999999998</v>
      </c>
      <c r="L454" s="58">
        <v>67.382999999999996</v>
      </c>
      <c r="R454" s="58" t="s">
        <v>252</v>
      </c>
      <c r="S454" s="58" t="s">
        <v>8</v>
      </c>
      <c r="T454" s="58">
        <v>25</v>
      </c>
      <c r="W454" s="58">
        <v>1886</v>
      </c>
      <c r="Y454" s="58">
        <v>61.81671</v>
      </c>
      <c r="Z454" s="58">
        <v>66.149180000000001</v>
      </c>
      <c r="AA454" s="58">
        <v>60.554569999999998</v>
      </c>
      <c r="AB454" s="58">
        <v>67.382999999999996</v>
      </c>
    </row>
    <row r="455" spans="1:31" x14ac:dyDescent="0.25">
      <c r="A455" s="58" t="str">
        <f t="shared" si="8"/>
        <v>Ovary26</v>
      </c>
      <c r="B455" s="58" t="s">
        <v>252</v>
      </c>
      <c r="C455" s="58" t="s">
        <v>8</v>
      </c>
      <c r="D455" s="58">
        <v>26</v>
      </c>
      <c r="G455" s="58">
        <v>2096</v>
      </c>
      <c r="I455" s="58">
        <v>61.931519999999999</v>
      </c>
      <c r="J455" s="58">
        <v>66.040949999999995</v>
      </c>
      <c r="K455" s="58">
        <v>60.734960000000001</v>
      </c>
      <c r="L455" s="58">
        <v>67.212450000000004</v>
      </c>
      <c r="R455" s="58" t="s">
        <v>252</v>
      </c>
      <c r="S455" s="58" t="s">
        <v>8</v>
      </c>
      <c r="T455" s="58">
        <v>26</v>
      </c>
      <c r="W455" s="58">
        <v>2096</v>
      </c>
      <c r="Y455" s="58">
        <v>61.931519999999999</v>
      </c>
      <c r="Z455" s="58">
        <v>66.040949999999995</v>
      </c>
      <c r="AA455" s="58">
        <v>60.734960000000001</v>
      </c>
      <c r="AB455" s="58">
        <v>67.212450000000004</v>
      </c>
    </row>
    <row r="456" spans="1:31" x14ac:dyDescent="0.25">
      <c r="A456" s="58" t="str">
        <f t="shared" si="8"/>
        <v>Ovary27</v>
      </c>
      <c r="B456" s="58" t="s">
        <v>252</v>
      </c>
      <c r="C456" s="58" t="s">
        <v>8</v>
      </c>
      <c r="D456" s="58">
        <v>27</v>
      </c>
      <c r="E456" s="58" t="s">
        <v>192</v>
      </c>
      <c r="F456" s="58" t="s">
        <v>185</v>
      </c>
      <c r="G456" s="58">
        <v>2169</v>
      </c>
      <c r="H456" s="58">
        <v>61.088059999999999</v>
      </c>
      <c r="I456" s="58">
        <v>61.96743</v>
      </c>
      <c r="J456" s="58">
        <v>66.007180000000005</v>
      </c>
      <c r="K456" s="58">
        <v>60.790570000000002</v>
      </c>
      <c r="L456" s="58">
        <v>67.15907</v>
      </c>
      <c r="M456" s="58">
        <v>64.016329999999996</v>
      </c>
      <c r="N456" s="58" t="s">
        <v>244</v>
      </c>
      <c r="O456" s="58" t="s">
        <v>243</v>
      </c>
      <c r="R456" s="58" t="s">
        <v>252</v>
      </c>
      <c r="S456" s="58" t="s">
        <v>8</v>
      </c>
      <c r="T456" s="58">
        <v>27</v>
      </c>
      <c r="U456" s="58" t="s">
        <v>192</v>
      </c>
      <c r="V456" s="58" t="s">
        <v>185</v>
      </c>
      <c r="W456" s="58">
        <v>2169</v>
      </c>
      <c r="X456" s="58">
        <v>61.088059999999999</v>
      </c>
      <c r="Y456" s="58">
        <v>61.96743</v>
      </c>
      <c r="Z456" s="58">
        <v>66.007180000000005</v>
      </c>
      <c r="AA456" s="58">
        <v>60.790570000000002</v>
      </c>
      <c r="AB456" s="58">
        <v>67.15907</v>
      </c>
      <c r="AC456" s="58">
        <v>64.016329999999996</v>
      </c>
      <c r="AD456" s="58" t="s">
        <v>244</v>
      </c>
      <c r="AE456" s="58" t="s">
        <v>243</v>
      </c>
    </row>
    <row r="457" spans="1:31" x14ac:dyDescent="0.25">
      <c r="A457" s="58" t="str">
        <f t="shared" si="8"/>
        <v>Ovary28</v>
      </c>
      <c r="B457" s="58" t="s">
        <v>252</v>
      </c>
      <c r="C457" s="58" t="s">
        <v>8</v>
      </c>
      <c r="D457" s="58">
        <v>28</v>
      </c>
      <c r="G457" s="58">
        <v>2306</v>
      </c>
      <c r="I457" s="58">
        <v>62.02975</v>
      </c>
      <c r="J457" s="58">
        <v>65.947929999999999</v>
      </c>
      <c r="K457" s="58">
        <v>60.889470000000003</v>
      </c>
      <c r="L457" s="58">
        <v>67.065610000000007</v>
      </c>
      <c r="R457" s="58" t="s">
        <v>252</v>
      </c>
      <c r="S457" s="58" t="s">
        <v>8</v>
      </c>
      <c r="T457" s="58">
        <v>28</v>
      </c>
      <c r="W457" s="58">
        <v>2306</v>
      </c>
      <c r="Y457" s="58">
        <v>62.02975</v>
      </c>
      <c r="Z457" s="58">
        <v>65.947929999999999</v>
      </c>
      <c r="AA457" s="58">
        <v>60.889470000000003</v>
      </c>
      <c r="AB457" s="58">
        <v>67.065610000000007</v>
      </c>
    </row>
    <row r="458" spans="1:31" x14ac:dyDescent="0.25">
      <c r="A458" s="58" t="str">
        <f t="shared" si="8"/>
        <v>Ovary29</v>
      </c>
      <c r="B458" s="58" t="s">
        <v>252</v>
      </c>
      <c r="C458" s="58" t="s">
        <v>8</v>
      </c>
      <c r="D458" s="58">
        <v>29</v>
      </c>
      <c r="G458" s="58">
        <v>2516</v>
      </c>
      <c r="I458" s="58">
        <v>62.115769999999998</v>
      </c>
      <c r="J458" s="58">
        <v>65.866630000000001</v>
      </c>
      <c r="K458" s="58">
        <v>61.024009999999997</v>
      </c>
      <c r="L458" s="58">
        <v>66.936840000000004</v>
      </c>
      <c r="R458" s="58" t="s">
        <v>252</v>
      </c>
      <c r="S458" s="58" t="s">
        <v>8</v>
      </c>
      <c r="T458" s="58">
        <v>29</v>
      </c>
      <c r="W458" s="58">
        <v>2516</v>
      </c>
      <c r="Y458" s="58">
        <v>62.115769999999998</v>
      </c>
      <c r="Z458" s="58">
        <v>65.866630000000001</v>
      </c>
      <c r="AA458" s="58">
        <v>61.024009999999997</v>
      </c>
      <c r="AB458" s="58">
        <v>66.936840000000004</v>
      </c>
    </row>
    <row r="459" spans="1:31" x14ac:dyDescent="0.25">
      <c r="A459" s="58" t="str">
        <f t="shared" si="8"/>
        <v>Ovary30</v>
      </c>
      <c r="B459" s="58" t="s">
        <v>252</v>
      </c>
      <c r="C459" s="58" t="s">
        <v>8</v>
      </c>
      <c r="D459" s="58">
        <v>30</v>
      </c>
      <c r="E459" s="58" t="s">
        <v>194</v>
      </c>
      <c r="F459" s="58" t="s">
        <v>174</v>
      </c>
      <c r="G459" s="58">
        <v>2519</v>
      </c>
      <c r="H459" s="58">
        <v>67.209209999999999</v>
      </c>
      <c r="I459" s="58">
        <v>62.116819999999997</v>
      </c>
      <c r="J459" s="58">
        <v>65.865489999999994</v>
      </c>
      <c r="K459" s="58">
        <v>61.025919999999999</v>
      </c>
      <c r="L459" s="58">
        <v>66.935040000000001</v>
      </c>
      <c r="M459" s="58">
        <v>64.016329999999996</v>
      </c>
      <c r="N459" s="58" t="s">
        <v>253</v>
      </c>
      <c r="O459" s="58" t="s">
        <v>253</v>
      </c>
      <c r="R459" s="58" t="s">
        <v>252</v>
      </c>
      <c r="S459" s="58" t="s">
        <v>8</v>
      </c>
      <c r="T459" s="58">
        <v>30</v>
      </c>
      <c r="U459" s="58" t="s">
        <v>194</v>
      </c>
      <c r="V459" s="58" t="s">
        <v>174</v>
      </c>
      <c r="W459" s="58">
        <v>2519</v>
      </c>
      <c r="X459" s="58">
        <v>67.209209999999999</v>
      </c>
      <c r="Y459" s="58">
        <v>62.116819999999997</v>
      </c>
      <c r="Z459" s="58">
        <v>65.865489999999994</v>
      </c>
      <c r="AA459" s="58">
        <v>61.025919999999999</v>
      </c>
      <c r="AB459" s="58">
        <v>66.935040000000001</v>
      </c>
      <c r="AC459" s="58">
        <v>64.016329999999996</v>
      </c>
      <c r="AD459" s="58" t="s">
        <v>253</v>
      </c>
      <c r="AE459" s="58" t="s">
        <v>253</v>
      </c>
    </row>
    <row r="460" spans="1:31" x14ac:dyDescent="0.25">
      <c r="A460" s="58" t="str">
        <f t="shared" si="8"/>
        <v>Ovary31</v>
      </c>
      <c r="B460" s="58" t="s">
        <v>252</v>
      </c>
      <c r="C460" s="58" t="s">
        <v>8</v>
      </c>
      <c r="D460" s="58">
        <v>31</v>
      </c>
      <c r="G460" s="58">
        <v>2726</v>
      </c>
      <c r="I460" s="58">
        <v>62.191270000000003</v>
      </c>
      <c r="J460" s="58">
        <v>65.795000000000002</v>
      </c>
      <c r="K460" s="58">
        <v>61.14302</v>
      </c>
      <c r="L460" s="58">
        <v>66.823779999999999</v>
      </c>
      <c r="R460" s="58" t="s">
        <v>252</v>
      </c>
      <c r="S460" s="58" t="s">
        <v>8</v>
      </c>
      <c r="T460" s="58">
        <v>31</v>
      </c>
      <c r="W460" s="58">
        <v>2726</v>
      </c>
      <c r="Y460" s="58">
        <v>62.191270000000003</v>
      </c>
      <c r="Z460" s="58">
        <v>65.795000000000002</v>
      </c>
      <c r="AA460" s="58">
        <v>61.14302</v>
      </c>
      <c r="AB460" s="58">
        <v>66.823779999999999</v>
      </c>
    </row>
    <row r="461" spans="1:31" x14ac:dyDescent="0.25">
      <c r="A461" s="58" t="str">
        <f t="shared" si="8"/>
        <v>Pancreas1</v>
      </c>
      <c r="B461" s="58" t="s">
        <v>252</v>
      </c>
      <c r="C461" s="58" t="s">
        <v>13</v>
      </c>
      <c r="D461" s="58">
        <v>1</v>
      </c>
      <c r="G461" s="58">
        <v>591</v>
      </c>
      <c r="I461" s="58">
        <v>7.2594380000000003</v>
      </c>
      <c r="J461" s="58">
        <v>12.018459999999999</v>
      </c>
      <c r="K461" s="58">
        <v>6.0179239999999998</v>
      </c>
      <c r="L461" s="58">
        <v>13.51693</v>
      </c>
      <c r="R461" s="58" t="s">
        <v>252</v>
      </c>
      <c r="S461" s="58" t="s">
        <v>13</v>
      </c>
      <c r="T461" s="58">
        <v>1</v>
      </c>
      <c r="W461" s="58">
        <v>591</v>
      </c>
      <c r="Y461" s="58">
        <v>7.2594380000000003</v>
      </c>
      <c r="Z461" s="58">
        <v>12.018459999999999</v>
      </c>
      <c r="AA461" s="58">
        <v>6.0179239999999998</v>
      </c>
      <c r="AB461" s="58">
        <v>13.51693</v>
      </c>
    </row>
    <row r="462" spans="1:31" x14ac:dyDescent="0.25">
      <c r="A462" s="58" t="str">
        <f t="shared" si="8"/>
        <v>Pancreas2</v>
      </c>
      <c r="B462" s="58" t="s">
        <v>252</v>
      </c>
      <c r="C462" s="58" t="s">
        <v>13</v>
      </c>
      <c r="D462" s="58">
        <v>2</v>
      </c>
      <c r="E462" s="58" t="s">
        <v>195</v>
      </c>
      <c r="F462" s="58" t="s">
        <v>181</v>
      </c>
      <c r="G462" s="58">
        <v>616</v>
      </c>
      <c r="H462" s="58">
        <v>11.2013</v>
      </c>
      <c r="I462" s="58">
        <v>7.3101529999999997</v>
      </c>
      <c r="J462" s="58">
        <v>11.973940000000001</v>
      </c>
      <c r="K462" s="58">
        <v>6.0899349999999997</v>
      </c>
      <c r="L462" s="58">
        <v>13.43817</v>
      </c>
      <c r="M462" s="58">
        <v>9.6594320000000007</v>
      </c>
      <c r="N462" s="58" t="s">
        <v>243</v>
      </c>
      <c r="O462" s="58" t="s">
        <v>243</v>
      </c>
      <c r="R462" s="58" t="s">
        <v>252</v>
      </c>
      <c r="S462" s="58" t="s">
        <v>13</v>
      </c>
      <c r="T462" s="58">
        <v>2</v>
      </c>
      <c r="U462" s="58" t="s">
        <v>195</v>
      </c>
      <c r="V462" s="58" t="s">
        <v>181</v>
      </c>
      <c r="W462" s="58">
        <v>616</v>
      </c>
      <c r="X462" s="58">
        <v>11.2013</v>
      </c>
      <c r="Y462" s="58">
        <v>7.3101529999999997</v>
      </c>
      <c r="Z462" s="58">
        <v>11.973940000000001</v>
      </c>
      <c r="AA462" s="58">
        <v>6.0899349999999997</v>
      </c>
      <c r="AB462" s="58">
        <v>13.43817</v>
      </c>
      <c r="AC462" s="58">
        <v>9.6594320000000007</v>
      </c>
      <c r="AD462" s="58" t="s">
        <v>243</v>
      </c>
      <c r="AE462" s="58" t="s">
        <v>243</v>
      </c>
    </row>
    <row r="463" spans="1:31" x14ac:dyDescent="0.25">
      <c r="A463" s="58" t="str">
        <f t="shared" si="8"/>
        <v>Pancreas3</v>
      </c>
      <c r="B463" s="58" t="s">
        <v>252</v>
      </c>
      <c r="C463" s="58" t="s">
        <v>13</v>
      </c>
      <c r="D463" s="58">
        <v>3</v>
      </c>
      <c r="E463" s="58" t="s">
        <v>189</v>
      </c>
      <c r="F463" s="58" t="s">
        <v>214</v>
      </c>
      <c r="G463" s="58">
        <v>666</v>
      </c>
      <c r="H463" s="58">
        <v>13.51351</v>
      </c>
      <c r="I463" s="58">
        <v>7.3971280000000004</v>
      </c>
      <c r="J463" s="58">
        <v>11.884819999999999</v>
      </c>
      <c r="K463" s="58">
        <v>6.222372</v>
      </c>
      <c r="L463" s="58">
        <v>13.29186</v>
      </c>
      <c r="M463" s="58">
        <v>9.6594320000000007</v>
      </c>
      <c r="N463" s="58" t="s">
        <v>253</v>
      </c>
      <c r="O463" s="58" t="s">
        <v>253</v>
      </c>
      <c r="R463" s="58" t="s">
        <v>252</v>
      </c>
      <c r="S463" s="58" t="s">
        <v>13</v>
      </c>
      <c r="T463" s="58">
        <v>3</v>
      </c>
      <c r="U463" s="58" t="s">
        <v>189</v>
      </c>
      <c r="V463" s="58" t="s">
        <v>214</v>
      </c>
      <c r="W463" s="58">
        <v>666</v>
      </c>
      <c r="X463" s="58">
        <v>13.51351</v>
      </c>
      <c r="Y463" s="58">
        <v>7.3971280000000004</v>
      </c>
      <c r="Z463" s="58">
        <v>11.884819999999999</v>
      </c>
      <c r="AA463" s="58">
        <v>6.222372</v>
      </c>
      <c r="AB463" s="58">
        <v>13.29186</v>
      </c>
      <c r="AC463" s="58">
        <v>9.6594320000000007</v>
      </c>
      <c r="AD463" s="58" t="s">
        <v>253</v>
      </c>
      <c r="AE463" s="58" t="s">
        <v>253</v>
      </c>
    </row>
    <row r="464" spans="1:31" x14ac:dyDescent="0.25">
      <c r="A464" s="58" t="str">
        <f t="shared" si="8"/>
        <v>Pancreas4</v>
      </c>
      <c r="B464" s="58" t="s">
        <v>252</v>
      </c>
      <c r="C464" s="58" t="s">
        <v>13</v>
      </c>
      <c r="D464" s="58">
        <v>4</v>
      </c>
      <c r="E464" s="58" t="s">
        <v>203</v>
      </c>
      <c r="F464" s="58" t="s">
        <v>216</v>
      </c>
      <c r="G464" s="58">
        <v>749</v>
      </c>
      <c r="H464" s="58">
        <v>7.4766349999999999</v>
      </c>
      <c r="I464" s="58">
        <v>7.5265940000000002</v>
      </c>
      <c r="J464" s="58">
        <v>11.75789</v>
      </c>
      <c r="K464" s="58">
        <v>6.4178620000000004</v>
      </c>
      <c r="L464" s="58">
        <v>13.0754</v>
      </c>
      <c r="M464" s="58">
        <v>9.6594320000000007</v>
      </c>
      <c r="N464" s="58" t="s">
        <v>244</v>
      </c>
      <c r="O464" s="58" t="s">
        <v>243</v>
      </c>
      <c r="R464" s="58" t="s">
        <v>252</v>
      </c>
      <c r="S464" s="58" t="s">
        <v>13</v>
      </c>
      <c r="T464" s="58">
        <v>4</v>
      </c>
      <c r="U464" s="58" t="s">
        <v>203</v>
      </c>
      <c r="V464" s="58" t="s">
        <v>216</v>
      </c>
      <c r="W464" s="58">
        <v>749</v>
      </c>
      <c r="X464" s="58">
        <v>7.4766349999999999</v>
      </c>
      <c r="Y464" s="58">
        <v>7.5265940000000002</v>
      </c>
      <c r="Z464" s="58">
        <v>11.75789</v>
      </c>
      <c r="AA464" s="58">
        <v>6.4178620000000004</v>
      </c>
      <c r="AB464" s="58">
        <v>13.0754</v>
      </c>
      <c r="AC464" s="58">
        <v>9.6594320000000007</v>
      </c>
      <c r="AD464" s="58" t="s">
        <v>244</v>
      </c>
      <c r="AE464" s="58" t="s">
        <v>243</v>
      </c>
    </row>
    <row r="465" spans="1:31" x14ac:dyDescent="0.25">
      <c r="A465" s="58" t="str">
        <f t="shared" si="8"/>
        <v>Pancreas5</v>
      </c>
      <c r="B465" s="58" t="s">
        <v>252</v>
      </c>
      <c r="C465" s="58" t="s">
        <v>13</v>
      </c>
      <c r="D465" s="58">
        <v>5</v>
      </c>
      <c r="G465" s="58">
        <v>841</v>
      </c>
      <c r="I465" s="58">
        <v>7.6478599999999997</v>
      </c>
      <c r="J465" s="58">
        <v>11.64119</v>
      </c>
      <c r="K465" s="58">
        <v>6.5907679999999997</v>
      </c>
      <c r="L465" s="58">
        <v>12.88213</v>
      </c>
      <c r="R465" s="58" t="s">
        <v>252</v>
      </c>
      <c r="S465" s="58" t="s">
        <v>13</v>
      </c>
      <c r="T465" s="58">
        <v>5</v>
      </c>
      <c r="W465" s="58">
        <v>841</v>
      </c>
      <c r="Y465" s="58">
        <v>7.6478599999999997</v>
      </c>
      <c r="Z465" s="58">
        <v>11.64119</v>
      </c>
      <c r="AA465" s="58">
        <v>6.5907679999999997</v>
      </c>
      <c r="AB465" s="58">
        <v>12.88213</v>
      </c>
    </row>
    <row r="466" spans="1:31" x14ac:dyDescent="0.25">
      <c r="A466" s="58" t="str">
        <f t="shared" si="8"/>
        <v>Pancreas6</v>
      </c>
      <c r="B466" s="58" t="s">
        <v>252</v>
      </c>
      <c r="C466" s="58" t="s">
        <v>13</v>
      </c>
      <c r="D466" s="58">
        <v>6</v>
      </c>
      <c r="E466" s="58" t="s">
        <v>205</v>
      </c>
      <c r="F466" s="58" t="s">
        <v>303</v>
      </c>
      <c r="G466" s="58">
        <v>939</v>
      </c>
      <c r="H466" s="58">
        <v>9.4781680000000001</v>
      </c>
      <c r="I466" s="58">
        <v>7.7576869999999998</v>
      </c>
      <c r="J466" s="58">
        <v>11.537100000000001</v>
      </c>
      <c r="K466" s="58">
        <v>6.7512860000000003</v>
      </c>
      <c r="L466" s="58">
        <v>12.70542</v>
      </c>
      <c r="M466" s="58">
        <v>9.6594320000000007</v>
      </c>
      <c r="N466" s="58" t="s">
        <v>243</v>
      </c>
      <c r="O466" s="58" t="s">
        <v>243</v>
      </c>
      <c r="R466" s="58" t="s">
        <v>252</v>
      </c>
      <c r="S466" s="58" t="s">
        <v>13</v>
      </c>
      <c r="T466" s="58">
        <v>6</v>
      </c>
      <c r="U466" s="58" t="s">
        <v>205</v>
      </c>
      <c r="V466" s="58" t="s">
        <v>217</v>
      </c>
      <c r="W466" s="58">
        <v>939</v>
      </c>
      <c r="X466" s="58">
        <v>9.4781680000000001</v>
      </c>
      <c r="Y466" s="58">
        <v>7.7576869999999998</v>
      </c>
      <c r="Z466" s="58">
        <v>11.537100000000001</v>
      </c>
      <c r="AA466" s="58">
        <v>6.7512860000000003</v>
      </c>
      <c r="AB466" s="58">
        <v>12.70542</v>
      </c>
      <c r="AC466" s="58">
        <v>9.6594320000000007</v>
      </c>
      <c r="AD466" s="58" t="s">
        <v>243</v>
      </c>
      <c r="AE466" s="58" t="s">
        <v>243</v>
      </c>
    </row>
    <row r="467" spans="1:31" x14ac:dyDescent="0.25">
      <c r="A467" s="58" t="str">
        <f t="shared" si="8"/>
        <v>Pancreas7</v>
      </c>
      <c r="B467" s="58" t="s">
        <v>252</v>
      </c>
      <c r="C467" s="58" t="s">
        <v>13</v>
      </c>
      <c r="D467" s="58">
        <v>7</v>
      </c>
      <c r="E467" s="58" t="s">
        <v>191</v>
      </c>
      <c r="F467" s="58" t="s">
        <v>245</v>
      </c>
      <c r="G467" s="58">
        <v>943</v>
      </c>
      <c r="H467" s="58">
        <v>9.2258750000000003</v>
      </c>
      <c r="I467" s="58">
        <v>7.7613620000000001</v>
      </c>
      <c r="J467" s="58">
        <v>11.532830000000001</v>
      </c>
      <c r="K467" s="58">
        <v>6.7584460000000002</v>
      </c>
      <c r="L467" s="58">
        <v>12.69871</v>
      </c>
      <c r="M467" s="58">
        <v>9.6594320000000007</v>
      </c>
      <c r="N467" s="58" t="s">
        <v>243</v>
      </c>
      <c r="O467" s="58" t="s">
        <v>243</v>
      </c>
      <c r="R467" s="58" t="s">
        <v>252</v>
      </c>
      <c r="S467" s="58" t="s">
        <v>13</v>
      </c>
      <c r="T467" s="58">
        <v>7</v>
      </c>
      <c r="U467" s="58" t="s">
        <v>191</v>
      </c>
      <c r="V467" s="58" t="s">
        <v>245</v>
      </c>
      <c r="W467" s="58">
        <v>943</v>
      </c>
      <c r="X467" s="58">
        <v>9.2258750000000003</v>
      </c>
      <c r="Y467" s="58">
        <v>7.7613620000000001</v>
      </c>
      <c r="Z467" s="58">
        <v>11.532830000000001</v>
      </c>
      <c r="AA467" s="58">
        <v>6.7584460000000002</v>
      </c>
      <c r="AB467" s="58">
        <v>12.69871</v>
      </c>
      <c r="AC467" s="58">
        <v>9.6594320000000007</v>
      </c>
      <c r="AD467" s="58" t="s">
        <v>243</v>
      </c>
      <c r="AE467" s="58" t="s">
        <v>243</v>
      </c>
    </row>
    <row r="468" spans="1:31" x14ac:dyDescent="0.25">
      <c r="A468" s="58" t="str">
        <f t="shared" si="8"/>
        <v>Pancreas8</v>
      </c>
      <c r="B468" s="58" t="s">
        <v>252</v>
      </c>
      <c r="C468" s="58" t="s">
        <v>13</v>
      </c>
      <c r="D468" s="58">
        <v>8</v>
      </c>
      <c r="E468" s="58" t="s">
        <v>196</v>
      </c>
      <c r="F468" s="58" t="s">
        <v>215</v>
      </c>
      <c r="G468" s="58">
        <v>984</v>
      </c>
      <c r="H468" s="58">
        <v>11.68699</v>
      </c>
      <c r="I468" s="58">
        <v>7.8014159999999997</v>
      </c>
      <c r="J468" s="58">
        <v>11.49244</v>
      </c>
      <c r="K468" s="58">
        <v>6.8195459999999999</v>
      </c>
      <c r="L468" s="58">
        <v>12.633559999999999</v>
      </c>
      <c r="M468" s="58">
        <v>9.6594320000000007</v>
      </c>
      <c r="N468" s="58" t="s">
        <v>253</v>
      </c>
      <c r="O468" s="58" t="s">
        <v>243</v>
      </c>
      <c r="R468" s="58" t="s">
        <v>252</v>
      </c>
      <c r="S468" s="58" t="s">
        <v>13</v>
      </c>
      <c r="T468" s="58">
        <v>8</v>
      </c>
      <c r="U468" s="58" t="s">
        <v>196</v>
      </c>
      <c r="V468" s="58" t="s">
        <v>215</v>
      </c>
      <c r="W468" s="58">
        <v>984</v>
      </c>
      <c r="X468" s="58">
        <v>11.68699</v>
      </c>
      <c r="Y468" s="58">
        <v>7.8014159999999997</v>
      </c>
      <c r="Z468" s="58">
        <v>11.49244</v>
      </c>
      <c r="AA468" s="58">
        <v>6.8195459999999999</v>
      </c>
      <c r="AB468" s="58">
        <v>12.633559999999999</v>
      </c>
      <c r="AC468" s="58">
        <v>9.6594320000000007</v>
      </c>
      <c r="AD468" s="58" t="s">
        <v>253</v>
      </c>
      <c r="AE468" s="58" t="s">
        <v>243</v>
      </c>
    </row>
    <row r="469" spans="1:31" x14ac:dyDescent="0.25">
      <c r="A469" s="58" t="str">
        <f t="shared" si="8"/>
        <v>Pancreas9</v>
      </c>
      <c r="B469" s="58" t="s">
        <v>252</v>
      </c>
      <c r="C469" s="58" t="s">
        <v>13</v>
      </c>
      <c r="D469" s="58">
        <v>9</v>
      </c>
      <c r="E469" s="58" t="s">
        <v>198</v>
      </c>
      <c r="F469" s="58" t="s">
        <v>183</v>
      </c>
      <c r="G469" s="58">
        <v>996</v>
      </c>
      <c r="H469" s="58">
        <v>9.1365459999999992</v>
      </c>
      <c r="I469" s="58">
        <v>7.8130519999999999</v>
      </c>
      <c r="J469" s="58">
        <v>11.48302</v>
      </c>
      <c r="K469" s="58">
        <v>6.836462</v>
      </c>
      <c r="L469" s="58">
        <v>12.615600000000001</v>
      </c>
      <c r="M469" s="58">
        <v>9.6594320000000007</v>
      </c>
      <c r="N469" s="58" t="s">
        <v>243</v>
      </c>
      <c r="O469" s="58" t="s">
        <v>243</v>
      </c>
      <c r="R469" s="58" t="s">
        <v>252</v>
      </c>
      <c r="S469" s="58" t="s">
        <v>13</v>
      </c>
      <c r="T469" s="58">
        <v>9</v>
      </c>
      <c r="U469" s="58" t="s">
        <v>198</v>
      </c>
      <c r="V469" s="58" t="s">
        <v>183</v>
      </c>
      <c r="W469" s="58">
        <v>996</v>
      </c>
      <c r="X469" s="58">
        <v>9.1365459999999992</v>
      </c>
      <c r="Y469" s="58">
        <v>7.8130519999999999</v>
      </c>
      <c r="Z469" s="58">
        <v>11.48302</v>
      </c>
      <c r="AA469" s="58">
        <v>6.836462</v>
      </c>
      <c r="AB469" s="58">
        <v>12.615600000000001</v>
      </c>
      <c r="AC469" s="58">
        <v>9.6594320000000007</v>
      </c>
      <c r="AD469" s="58" t="s">
        <v>243</v>
      </c>
      <c r="AE469" s="58" t="s">
        <v>243</v>
      </c>
    </row>
    <row r="470" spans="1:31" x14ac:dyDescent="0.25">
      <c r="A470" s="58" t="str">
        <f t="shared" si="8"/>
        <v>Pancreas10</v>
      </c>
      <c r="B470" s="58" t="s">
        <v>252</v>
      </c>
      <c r="C470" s="58" t="s">
        <v>13</v>
      </c>
      <c r="D470" s="58">
        <v>10</v>
      </c>
      <c r="E470" s="58" t="s">
        <v>199</v>
      </c>
      <c r="F470" s="58" t="s">
        <v>179</v>
      </c>
      <c r="G470" s="58">
        <v>1023</v>
      </c>
      <c r="H470" s="58">
        <v>10.752689999999999</v>
      </c>
      <c r="I470" s="58">
        <v>7.8376510000000001</v>
      </c>
      <c r="J470" s="58">
        <v>11.458299999999999</v>
      </c>
      <c r="K470" s="58">
        <v>6.870838</v>
      </c>
      <c r="L470" s="58">
        <v>12.575530000000001</v>
      </c>
      <c r="M470" s="58">
        <v>9.6594320000000007</v>
      </c>
      <c r="N470" s="58" t="s">
        <v>243</v>
      </c>
      <c r="O470" s="58" t="s">
        <v>243</v>
      </c>
      <c r="R470" s="58" t="s">
        <v>252</v>
      </c>
      <c r="S470" s="58" t="s">
        <v>13</v>
      </c>
      <c r="T470" s="58">
        <v>10</v>
      </c>
      <c r="U470" s="58" t="s">
        <v>199</v>
      </c>
      <c r="V470" s="58" t="s">
        <v>179</v>
      </c>
      <c r="W470" s="58">
        <v>1023</v>
      </c>
      <c r="X470" s="58">
        <v>10.752689999999999</v>
      </c>
      <c r="Y470" s="58">
        <v>7.8376510000000001</v>
      </c>
      <c r="Z470" s="58">
        <v>11.458299999999999</v>
      </c>
      <c r="AA470" s="58">
        <v>6.870838</v>
      </c>
      <c r="AB470" s="58">
        <v>12.575530000000001</v>
      </c>
      <c r="AC470" s="58">
        <v>9.6594320000000007</v>
      </c>
      <c r="AD470" s="58" t="s">
        <v>243</v>
      </c>
      <c r="AE470" s="58" t="s">
        <v>243</v>
      </c>
    </row>
    <row r="471" spans="1:31" x14ac:dyDescent="0.25">
      <c r="A471" s="58" t="str">
        <f t="shared" si="8"/>
        <v>Pancreas11</v>
      </c>
      <c r="B471" s="58" t="s">
        <v>252</v>
      </c>
      <c r="C471" s="58" t="s">
        <v>13</v>
      </c>
      <c r="D471" s="58">
        <v>11</v>
      </c>
      <c r="E471" s="58" t="s">
        <v>188</v>
      </c>
      <c r="F471" s="58" t="s">
        <v>300</v>
      </c>
      <c r="G471" s="58">
        <v>1025</v>
      </c>
      <c r="H471" s="58">
        <v>7.609756</v>
      </c>
      <c r="I471" s="58">
        <v>7.8386199999999997</v>
      </c>
      <c r="J471" s="58">
        <v>11.45731</v>
      </c>
      <c r="K471" s="58">
        <v>6.8728850000000001</v>
      </c>
      <c r="L471" s="58">
        <v>12.57113</v>
      </c>
      <c r="M471" s="58">
        <v>9.6594320000000007</v>
      </c>
      <c r="N471" s="58" t="s">
        <v>244</v>
      </c>
      <c r="O471" s="58" t="s">
        <v>243</v>
      </c>
      <c r="R471" s="58" t="s">
        <v>252</v>
      </c>
      <c r="S471" s="58" t="s">
        <v>13</v>
      </c>
      <c r="T471" s="58">
        <v>11</v>
      </c>
      <c r="U471" s="58" t="s">
        <v>188</v>
      </c>
      <c r="V471" s="58" t="s">
        <v>186</v>
      </c>
      <c r="W471" s="58">
        <v>1025</v>
      </c>
      <c r="X471" s="58">
        <v>7.609756</v>
      </c>
      <c r="Y471" s="58">
        <v>7.8386199999999997</v>
      </c>
      <c r="Z471" s="58">
        <v>11.45731</v>
      </c>
      <c r="AA471" s="58">
        <v>6.8728850000000001</v>
      </c>
      <c r="AB471" s="58">
        <v>12.57113</v>
      </c>
      <c r="AC471" s="58">
        <v>9.6594320000000007</v>
      </c>
      <c r="AD471" s="58" t="s">
        <v>244</v>
      </c>
      <c r="AE471" s="58" t="s">
        <v>243</v>
      </c>
    </row>
    <row r="472" spans="1:31" x14ac:dyDescent="0.25">
      <c r="A472" s="58" t="str">
        <f t="shared" si="8"/>
        <v>Pancreas12</v>
      </c>
      <c r="B472" s="58" t="s">
        <v>252</v>
      </c>
      <c r="C472" s="58" t="s">
        <v>13</v>
      </c>
      <c r="D472" s="58">
        <v>12</v>
      </c>
      <c r="G472" s="58">
        <v>1091</v>
      </c>
      <c r="I472" s="58">
        <v>7.8959239999999999</v>
      </c>
      <c r="J472" s="58">
        <v>11.40231</v>
      </c>
      <c r="K472" s="58">
        <v>6.9594760000000004</v>
      </c>
      <c r="L472" s="58">
        <v>12.479839999999999</v>
      </c>
      <c r="R472" s="58" t="s">
        <v>252</v>
      </c>
      <c r="S472" s="58" t="s">
        <v>13</v>
      </c>
      <c r="T472" s="58">
        <v>12</v>
      </c>
      <c r="W472" s="58">
        <v>1091</v>
      </c>
      <c r="Y472" s="58">
        <v>7.8959239999999999</v>
      </c>
      <c r="Z472" s="58">
        <v>11.40231</v>
      </c>
      <c r="AA472" s="58">
        <v>6.9594760000000004</v>
      </c>
      <c r="AB472" s="58">
        <v>12.479839999999999</v>
      </c>
    </row>
    <row r="473" spans="1:31" x14ac:dyDescent="0.25">
      <c r="A473" s="58" t="str">
        <f t="shared" si="8"/>
        <v>Pancreas13</v>
      </c>
      <c r="B473" s="58" t="s">
        <v>252</v>
      </c>
      <c r="C473" s="58" t="s">
        <v>13</v>
      </c>
      <c r="D473" s="58">
        <v>13</v>
      </c>
      <c r="E473" s="58" t="s">
        <v>204</v>
      </c>
      <c r="F473" s="58" t="s">
        <v>207</v>
      </c>
      <c r="G473" s="58">
        <v>1141</v>
      </c>
      <c r="H473" s="58">
        <v>10.51709</v>
      </c>
      <c r="I473" s="58">
        <v>7.934145</v>
      </c>
      <c r="J473" s="58">
        <v>11.363810000000001</v>
      </c>
      <c r="K473" s="58">
        <v>7.017658</v>
      </c>
      <c r="L473" s="58">
        <v>12.417439999999999</v>
      </c>
      <c r="M473" s="58">
        <v>9.6594320000000007</v>
      </c>
      <c r="N473" s="58" t="s">
        <v>243</v>
      </c>
      <c r="O473" s="58" t="s">
        <v>243</v>
      </c>
      <c r="R473" s="58" t="s">
        <v>252</v>
      </c>
      <c r="S473" s="58" t="s">
        <v>13</v>
      </c>
      <c r="T473" s="58">
        <v>13</v>
      </c>
      <c r="U473" s="58" t="s">
        <v>204</v>
      </c>
      <c r="V473" s="58" t="s">
        <v>212</v>
      </c>
      <c r="W473" s="58">
        <v>1141</v>
      </c>
      <c r="X473" s="58">
        <v>10.51709</v>
      </c>
      <c r="Y473" s="58">
        <v>7.934145</v>
      </c>
      <c r="Z473" s="58">
        <v>11.363810000000001</v>
      </c>
      <c r="AA473" s="58">
        <v>7.017658</v>
      </c>
      <c r="AB473" s="58">
        <v>12.417439999999999</v>
      </c>
      <c r="AC473" s="58">
        <v>9.6594320000000007</v>
      </c>
      <c r="AD473" s="58" t="s">
        <v>243</v>
      </c>
      <c r="AE473" s="58" t="s">
        <v>243</v>
      </c>
    </row>
    <row r="474" spans="1:31" x14ac:dyDescent="0.25">
      <c r="A474" s="58" t="str">
        <f t="shared" si="8"/>
        <v>Pancreas14</v>
      </c>
      <c r="B474" s="58" t="s">
        <v>252</v>
      </c>
      <c r="C474" s="58" t="s">
        <v>13</v>
      </c>
      <c r="D474" s="58">
        <v>14</v>
      </c>
      <c r="E474" s="58" t="s">
        <v>206</v>
      </c>
      <c r="F474" s="58" t="s">
        <v>304</v>
      </c>
      <c r="G474" s="58">
        <v>1152</v>
      </c>
      <c r="H474" s="58">
        <v>10.24306</v>
      </c>
      <c r="I474" s="58">
        <v>7.9424460000000003</v>
      </c>
      <c r="J474" s="58">
        <v>11.355130000000001</v>
      </c>
      <c r="K474" s="58">
        <v>7.0310030000000001</v>
      </c>
      <c r="L474" s="58">
        <v>12.40263</v>
      </c>
      <c r="M474" s="58">
        <v>9.6594320000000007</v>
      </c>
      <c r="N474" s="58" t="s">
        <v>243</v>
      </c>
      <c r="O474" s="58" t="s">
        <v>243</v>
      </c>
      <c r="R474" s="58" t="s">
        <v>252</v>
      </c>
      <c r="S474" s="58" t="s">
        <v>13</v>
      </c>
      <c r="T474" s="58">
        <v>14</v>
      </c>
      <c r="U474" s="58" t="s">
        <v>206</v>
      </c>
      <c r="V474" s="58" t="s">
        <v>218</v>
      </c>
      <c r="W474" s="58">
        <v>1152</v>
      </c>
      <c r="X474" s="58">
        <v>10.24306</v>
      </c>
      <c r="Y474" s="58">
        <v>7.9424460000000003</v>
      </c>
      <c r="Z474" s="58">
        <v>11.355130000000001</v>
      </c>
      <c r="AA474" s="58">
        <v>7.0310030000000001</v>
      </c>
      <c r="AB474" s="58">
        <v>12.40263</v>
      </c>
      <c r="AC474" s="58">
        <v>9.6594320000000007</v>
      </c>
      <c r="AD474" s="58" t="s">
        <v>243</v>
      </c>
      <c r="AE474" s="58" t="s">
        <v>243</v>
      </c>
    </row>
    <row r="475" spans="1:31" x14ac:dyDescent="0.25">
      <c r="A475" s="58" t="str">
        <f t="shared" si="8"/>
        <v>Pancreas15</v>
      </c>
      <c r="B475" s="58" t="s">
        <v>252</v>
      </c>
      <c r="C475" s="58" t="s">
        <v>13</v>
      </c>
      <c r="D475" s="58">
        <v>15</v>
      </c>
      <c r="E475" s="58" t="s">
        <v>190</v>
      </c>
      <c r="F475" s="58" t="s">
        <v>213</v>
      </c>
      <c r="G475" s="58">
        <v>1179</v>
      </c>
      <c r="H475" s="58">
        <v>12.55301</v>
      </c>
      <c r="I475" s="58">
        <v>7.9636969999999998</v>
      </c>
      <c r="J475" s="58">
        <v>11.33628</v>
      </c>
      <c r="K475" s="58">
        <v>7.0580679999999996</v>
      </c>
      <c r="L475" s="58">
        <v>12.370699999999999</v>
      </c>
      <c r="M475" s="58">
        <v>9.6594320000000007</v>
      </c>
      <c r="N475" s="58" t="s">
        <v>253</v>
      </c>
      <c r="O475" s="58" t="s">
        <v>253</v>
      </c>
      <c r="R475" s="58" t="s">
        <v>252</v>
      </c>
      <c r="S475" s="58" t="s">
        <v>13</v>
      </c>
      <c r="T475" s="58">
        <v>15</v>
      </c>
      <c r="U475" s="58" t="s">
        <v>190</v>
      </c>
      <c r="V475" s="58" t="s">
        <v>213</v>
      </c>
      <c r="W475" s="58">
        <v>1179</v>
      </c>
      <c r="X475" s="58">
        <v>12.55301</v>
      </c>
      <c r="Y475" s="58">
        <v>7.9636969999999998</v>
      </c>
      <c r="Z475" s="58">
        <v>11.33628</v>
      </c>
      <c r="AA475" s="58">
        <v>7.0580679999999996</v>
      </c>
      <c r="AB475" s="58">
        <v>12.370699999999999</v>
      </c>
      <c r="AC475" s="58">
        <v>9.6594320000000007</v>
      </c>
      <c r="AD475" s="58" t="s">
        <v>253</v>
      </c>
      <c r="AE475" s="58" t="s">
        <v>253</v>
      </c>
    </row>
    <row r="476" spans="1:31" x14ac:dyDescent="0.25">
      <c r="A476" s="58" t="str">
        <f t="shared" si="8"/>
        <v>Pancreas16</v>
      </c>
      <c r="B476" s="58" t="s">
        <v>252</v>
      </c>
      <c r="C476" s="58" t="s">
        <v>13</v>
      </c>
      <c r="D476" s="58">
        <v>16</v>
      </c>
      <c r="G476" s="58">
        <v>1341</v>
      </c>
      <c r="I476" s="58">
        <v>8.0694049999999997</v>
      </c>
      <c r="J476" s="58">
        <v>11.2323</v>
      </c>
      <c r="K476" s="58">
        <v>7.2169530000000002</v>
      </c>
      <c r="L476" s="58">
        <v>12.1998</v>
      </c>
      <c r="R476" s="58" t="s">
        <v>252</v>
      </c>
      <c r="S476" s="58" t="s">
        <v>13</v>
      </c>
      <c r="T476" s="58">
        <v>16</v>
      </c>
      <c r="W476" s="58">
        <v>1341</v>
      </c>
      <c r="Y476" s="58">
        <v>8.0694049999999997</v>
      </c>
      <c r="Z476" s="58">
        <v>11.2323</v>
      </c>
      <c r="AA476" s="58">
        <v>7.2169530000000002</v>
      </c>
      <c r="AB476" s="58">
        <v>12.1998</v>
      </c>
    </row>
    <row r="477" spans="1:31" x14ac:dyDescent="0.25">
      <c r="A477" s="58" t="str">
        <f t="shared" si="8"/>
        <v>Pancreas17</v>
      </c>
      <c r="B477" s="58" t="s">
        <v>252</v>
      </c>
      <c r="C477" s="58" t="s">
        <v>13</v>
      </c>
      <c r="D477" s="58">
        <v>17</v>
      </c>
      <c r="E477" s="58" t="s">
        <v>201</v>
      </c>
      <c r="F477" s="58" t="s">
        <v>184</v>
      </c>
      <c r="G477" s="58">
        <v>1394</v>
      </c>
      <c r="H477" s="58">
        <v>8.3931129999999996</v>
      </c>
      <c r="I477" s="58">
        <v>8.1007820000000006</v>
      </c>
      <c r="J477" s="58">
        <v>11.201549999999999</v>
      </c>
      <c r="K477" s="58">
        <v>7.2625529999999996</v>
      </c>
      <c r="L477" s="58">
        <v>12.15001</v>
      </c>
      <c r="M477" s="58">
        <v>9.6594320000000007</v>
      </c>
      <c r="N477" s="58" t="s">
        <v>243</v>
      </c>
      <c r="O477" s="58" t="s">
        <v>243</v>
      </c>
      <c r="R477" s="58" t="s">
        <v>252</v>
      </c>
      <c r="S477" s="58" t="s">
        <v>13</v>
      </c>
      <c r="T477" s="58">
        <v>17</v>
      </c>
      <c r="U477" s="58" t="s">
        <v>201</v>
      </c>
      <c r="V477" s="58" t="s">
        <v>184</v>
      </c>
      <c r="W477" s="58">
        <v>1394</v>
      </c>
      <c r="X477" s="58">
        <v>8.3931129999999996</v>
      </c>
      <c r="Y477" s="58">
        <v>8.1007820000000006</v>
      </c>
      <c r="Z477" s="58">
        <v>11.201549999999999</v>
      </c>
      <c r="AA477" s="58">
        <v>7.2625529999999996</v>
      </c>
      <c r="AB477" s="58">
        <v>12.15001</v>
      </c>
      <c r="AC477" s="58">
        <v>9.6594320000000007</v>
      </c>
      <c r="AD477" s="58" t="s">
        <v>243</v>
      </c>
      <c r="AE477" s="58" t="s">
        <v>243</v>
      </c>
    </row>
    <row r="478" spans="1:31" x14ac:dyDescent="0.25">
      <c r="A478" s="58" t="str">
        <f t="shared" si="8"/>
        <v>Pancreas18</v>
      </c>
      <c r="B478" s="58" t="s">
        <v>252</v>
      </c>
      <c r="C478" s="58" t="s">
        <v>13</v>
      </c>
      <c r="D478" s="58">
        <v>18</v>
      </c>
      <c r="E478" s="58" t="s">
        <v>200</v>
      </c>
      <c r="F478" s="58" t="s">
        <v>220</v>
      </c>
      <c r="G478" s="58">
        <v>1445</v>
      </c>
      <c r="H478" s="58">
        <v>7.8892730000000002</v>
      </c>
      <c r="I478" s="58">
        <v>8.1275309999999994</v>
      </c>
      <c r="J478" s="58">
        <v>11.17498</v>
      </c>
      <c r="K478" s="58">
        <v>7.303795</v>
      </c>
      <c r="L478" s="58">
        <v>12.10371</v>
      </c>
      <c r="M478" s="58">
        <v>9.6594320000000007</v>
      </c>
      <c r="N478" s="58" t="s">
        <v>244</v>
      </c>
      <c r="O478" s="58" t="s">
        <v>243</v>
      </c>
      <c r="R478" s="58" t="s">
        <v>252</v>
      </c>
      <c r="S478" s="58" t="s">
        <v>13</v>
      </c>
      <c r="T478" s="58">
        <v>18</v>
      </c>
      <c r="U478" s="58" t="s">
        <v>200</v>
      </c>
      <c r="V478" s="58" t="s">
        <v>220</v>
      </c>
      <c r="W478" s="58">
        <v>1445</v>
      </c>
      <c r="X478" s="58">
        <v>7.8892730000000002</v>
      </c>
      <c r="Y478" s="58">
        <v>8.1275309999999994</v>
      </c>
      <c r="Z478" s="58">
        <v>11.17498</v>
      </c>
      <c r="AA478" s="58">
        <v>7.303795</v>
      </c>
      <c r="AB478" s="58">
        <v>12.10371</v>
      </c>
      <c r="AC478" s="58">
        <v>9.6594320000000007</v>
      </c>
      <c r="AD478" s="58" t="s">
        <v>244</v>
      </c>
      <c r="AE478" s="58" t="s">
        <v>243</v>
      </c>
    </row>
    <row r="479" spans="1:31" x14ac:dyDescent="0.25">
      <c r="A479" s="58" t="str">
        <f t="shared" si="8"/>
        <v>Pancreas19</v>
      </c>
      <c r="B479" s="58" t="s">
        <v>252</v>
      </c>
      <c r="C479" s="58" t="s">
        <v>13</v>
      </c>
      <c r="D479" s="58">
        <v>19</v>
      </c>
      <c r="E479" s="58" t="s">
        <v>202</v>
      </c>
      <c r="F479" s="58" t="s">
        <v>219</v>
      </c>
      <c r="G479" s="58">
        <v>1518</v>
      </c>
      <c r="H479" s="58">
        <v>8.2345190000000006</v>
      </c>
      <c r="I479" s="58">
        <v>8.1662909999999993</v>
      </c>
      <c r="J479" s="58">
        <v>11.13721</v>
      </c>
      <c r="K479" s="58">
        <v>7.3605799999999997</v>
      </c>
      <c r="L479" s="58">
        <v>12.043710000000001</v>
      </c>
      <c r="M479" s="58">
        <v>9.6594320000000007</v>
      </c>
      <c r="N479" s="58" t="s">
        <v>243</v>
      </c>
      <c r="O479" s="58" t="s">
        <v>243</v>
      </c>
      <c r="R479" s="58" t="s">
        <v>252</v>
      </c>
      <c r="S479" s="58" t="s">
        <v>13</v>
      </c>
      <c r="T479" s="58">
        <v>19</v>
      </c>
      <c r="U479" s="58" t="s">
        <v>202</v>
      </c>
      <c r="V479" s="58" t="s">
        <v>219</v>
      </c>
      <c r="W479" s="58">
        <v>1518</v>
      </c>
      <c r="X479" s="58">
        <v>8.2345190000000006</v>
      </c>
      <c r="Y479" s="58">
        <v>8.1662909999999993</v>
      </c>
      <c r="Z479" s="58">
        <v>11.13721</v>
      </c>
      <c r="AA479" s="58">
        <v>7.3605799999999997</v>
      </c>
      <c r="AB479" s="58">
        <v>12.043710000000001</v>
      </c>
      <c r="AC479" s="58">
        <v>9.6594320000000007</v>
      </c>
      <c r="AD479" s="58" t="s">
        <v>243</v>
      </c>
      <c r="AE479" s="58" t="s">
        <v>243</v>
      </c>
    </row>
    <row r="480" spans="1:31" x14ac:dyDescent="0.25">
      <c r="A480" s="58" t="str">
        <f t="shared" si="8"/>
        <v>Pancreas20</v>
      </c>
      <c r="B480" s="58" t="s">
        <v>252</v>
      </c>
      <c r="C480" s="58" t="s">
        <v>13</v>
      </c>
      <c r="D480" s="58">
        <v>20</v>
      </c>
      <c r="E480" s="58" t="s">
        <v>197</v>
      </c>
      <c r="F480" s="58" t="s">
        <v>221</v>
      </c>
      <c r="G480" s="58">
        <v>1576</v>
      </c>
      <c r="H480" s="58">
        <v>7.0431470000000003</v>
      </c>
      <c r="I480" s="58">
        <v>8.1936730000000004</v>
      </c>
      <c r="J480" s="58">
        <v>11.110060000000001</v>
      </c>
      <c r="K480" s="58">
        <v>7.4021689999999998</v>
      </c>
      <c r="L480" s="58">
        <v>11.998100000000001</v>
      </c>
      <c r="M480" s="58">
        <v>9.6594320000000007</v>
      </c>
      <c r="N480" s="58" t="s">
        <v>244</v>
      </c>
      <c r="O480" s="58" t="s">
        <v>244</v>
      </c>
      <c r="R480" s="58" t="s">
        <v>252</v>
      </c>
      <c r="S480" s="58" t="s">
        <v>13</v>
      </c>
      <c r="T480" s="58">
        <v>20</v>
      </c>
      <c r="U480" s="58" t="s">
        <v>197</v>
      </c>
      <c r="V480" s="58" t="s">
        <v>221</v>
      </c>
      <c r="W480" s="58">
        <v>1576</v>
      </c>
      <c r="X480" s="58">
        <v>7.0431470000000003</v>
      </c>
      <c r="Y480" s="58">
        <v>8.1936730000000004</v>
      </c>
      <c r="Z480" s="58">
        <v>11.110060000000001</v>
      </c>
      <c r="AA480" s="58">
        <v>7.4021689999999998</v>
      </c>
      <c r="AB480" s="58">
        <v>11.998100000000001</v>
      </c>
      <c r="AC480" s="58">
        <v>9.6594320000000007</v>
      </c>
      <c r="AD480" s="58" t="s">
        <v>244</v>
      </c>
      <c r="AE480" s="58" t="s">
        <v>244</v>
      </c>
    </row>
    <row r="481" spans="1:31" x14ac:dyDescent="0.25">
      <c r="A481" s="58" t="str">
        <f t="shared" si="8"/>
        <v>Pancreas21</v>
      </c>
      <c r="B481" s="58" t="s">
        <v>252</v>
      </c>
      <c r="C481" s="58" t="s">
        <v>13</v>
      </c>
      <c r="D481" s="58">
        <v>21</v>
      </c>
      <c r="G481" s="58">
        <v>1591</v>
      </c>
      <c r="I481" s="58">
        <v>8.1999250000000004</v>
      </c>
      <c r="J481" s="58">
        <v>11.10397</v>
      </c>
      <c r="K481" s="58">
        <v>7.4142520000000003</v>
      </c>
      <c r="L481" s="58">
        <v>11.987869999999999</v>
      </c>
      <c r="R481" s="58" t="s">
        <v>252</v>
      </c>
      <c r="S481" s="58" t="s">
        <v>13</v>
      </c>
      <c r="T481" s="58">
        <v>21</v>
      </c>
      <c r="W481" s="58">
        <v>1591</v>
      </c>
      <c r="Y481" s="58">
        <v>8.1999250000000004</v>
      </c>
      <c r="Z481" s="58">
        <v>11.10397</v>
      </c>
      <c r="AA481" s="58">
        <v>7.4142520000000003</v>
      </c>
      <c r="AB481" s="58">
        <v>11.987869999999999</v>
      </c>
    </row>
    <row r="482" spans="1:31" x14ac:dyDescent="0.25">
      <c r="A482" s="58" t="str">
        <f t="shared" si="8"/>
        <v>Pancreas22</v>
      </c>
      <c r="B482" s="58" t="s">
        <v>252</v>
      </c>
      <c r="C482" s="58" t="s">
        <v>13</v>
      </c>
      <c r="D482" s="58">
        <v>22</v>
      </c>
      <c r="G482" s="58">
        <v>1841</v>
      </c>
      <c r="I482" s="58">
        <v>8.3038050000000005</v>
      </c>
      <c r="J482" s="58">
        <v>11.002829999999999</v>
      </c>
      <c r="K482" s="58">
        <v>7.5679049999999997</v>
      </c>
      <c r="L482" s="58">
        <v>11.82165</v>
      </c>
      <c r="R482" s="58" t="s">
        <v>252</v>
      </c>
      <c r="S482" s="58" t="s">
        <v>13</v>
      </c>
      <c r="T482" s="58">
        <v>22</v>
      </c>
      <c r="W482" s="58">
        <v>1841</v>
      </c>
      <c r="Y482" s="58">
        <v>8.3038050000000005</v>
      </c>
      <c r="Z482" s="58">
        <v>11.002829999999999</v>
      </c>
      <c r="AA482" s="58">
        <v>7.5679049999999997</v>
      </c>
      <c r="AB482" s="58">
        <v>11.82165</v>
      </c>
    </row>
    <row r="483" spans="1:31" x14ac:dyDescent="0.25">
      <c r="A483" s="58" t="str">
        <f t="shared" si="8"/>
        <v>Pancreas23</v>
      </c>
      <c r="B483" s="58" t="s">
        <v>252</v>
      </c>
      <c r="C483" s="58" t="s">
        <v>13</v>
      </c>
      <c r="D483" s="58">
        <v>23</v>
      </c>
      <c r="E483" s="58" t="s">
        <v>193</v>
      </c>
      <c r="F483" s="58" t="s">
        <v>173</v>
      </c>
      <c r="G483" s="58">
        <v>1895</v>
      </c>
      <c r="H483" s="58">
        <v>8.9709760000000003</v>
      </c>
      <c r="I483" s="58">
        <v>8.3229710000000008</v>
      </c>
      <c r="J483" s="58">
        <v>10.983090000000001</v>
      </c>
      <c r="K483" s="58">
        <v>7.5989149999999999</v>
      </c>
      <c r="L483" s="58">
        <v>11.790179999999999</v>
      </c>
      <c r="M483" s="58">
        <v>9.6594320000000007</v>
      </c>
      <c r="N483" s="58" t="s">
        <v>243</v>
      </c>
      <c r="O483" s="58" t="s">
        <v>243</v>
      </c>
      <c r="R483" s="58" t="s">
        <v>252</v>
      </c>
      <c r="S483" s="58" t="s">
        <v>13</v>
      </c>
      <c r="T483" s="58">
        <v>23</v>
      </c>
      <c r="U483" s="58" t="s">
        <v>193</v>
      </c>
      <c r="V483" s="58" t="s">
        <v>173</v>
      </c>
      <c r="W483" s="58">
        <v>1895</v>
      </c>
      <c r="X483" s="58">
        <v>8.9709760000000003</v>
      </c>
      <c r="Y483" s="58">
        <v>8.3229710000000008</v>
      </c>
      <c r="Z483" s="58">
        <v>10.983090000000001</v>
      </c>
      <c r="AA483" s="58">
        <v>7.5989149999999999</v>
      </c>
      <c r="AB483" s="58">
        <v>11.790179999999999</v>
      </c>
      <c r="AC483" s="58">
        <v>9.6594320000000007</v>
      </c>
      <c r="AD483" s="58" t="s">
        <v>243</v>
      </c>
      <c r="AE483" s="58" t="s">
        <v>243</v>
      </c>
    </row>
    <row r="484" spans="1:31" x14ac:dyDescent="0.25">
      <c r="A484" s="58" t="str">
        <f t="shared" si="8"/>
        <v>Pancreas24</v>
      </c>
      <c r="B484" s="58" t="s">
        <v>252</v>
      </c>
      <c r="C484" s="58" t="s">
        <v>13</v>
      </c>
      <c r="D484" s="58">
        <v>24</v>
      </c>
      <c r="G484" s="58">
        <v>2091</v>
      </c>
      <c r="I484" s="58">
        <v>8.3873119999999997</v>
      </c>
      <c r="J484" s="58">
        <v>10.920210000000001</v>
      </c>
      <c r="K484" s="58">
        <v>7.6956759999999997</v>
      </c>
      <c r="L484" s="58">
        <v>11.686260000000001</v>
      </c>
      <c r="R484" s="58" t="s">
        <v>252</v>
      </c>
      <c r="S484" s="58" t="s">
        <v>13</v>
      </c>
      <c r="T484" s="58">
        <v>24</v>
      </c>
      <c r="W484" s="58">
        <v>2091</v>
      </c>
      <c r="Y484" s="58">
        <v>8.3873119999999997</v>
      </c>
      <c r="Z484" s="58">
        <v>10.920210000000001</v>
      </c>
      <c r="AA484" s="58">
        <v>7.6956759999999997</v>
      </c>
      <c r="AB484" s="58">
        <v>11.686260000000001</v>
      </c>
    </row>
    <row r="485" spans="1:31" x14ac:dyDescent="0.25">
      <c r="A485" s="58" t="str">
        <f t="shared" si="8"/>
        <v>Pancreas25</v>
      </c>
      <c r="B485" s="58" t="s">
        <v>252</v>
      </c>
      <c r="C485" s="58" t="s">
        <v>13</v>
      </c>
      <c r="D485" s="58">
        <v>25</v>
      </c>
      <c r="G485" s="58">
        <v>2341</v>
      </c>
      <c r="I485" s="58">
        <v>8.4581780000000002</v>
      </c>
      <c r="J485" s="58">
        <v>10.85066</v>
      </c>
      <c r="K485" s="58">
        <v>7.800948</v>
      </c>
      <c r="L485" s="58">
        <v>11.57278</v>
      </c>
      <c r="R485" s="58" t="s">
        <v>252</v>
      </c>
      <c r="S485" s="58" t="s">
        <v>13</v>
      </c>
      <c r="T485" s="58">
        <v>25</v>
      </c>
      <c r="W485" s="58">
        <v>2341</v>
      </c>
      <c r="Y485" s="58">
        <v>8.4581780000000002</v>
      </c>
      <c r="Z485" s="58">
        <v>10.85066</v>
      </c>
      <c r="AA485" s="58">
        <v>7.800948</v>
      </c>
      <c r="AB485" s="58">
        <v>11.57278</v>
      </c>
    </row>
    <row r="486" spans="1:31" x14ac:dyDescent="0.25">
      <c r="A486" s="58" t="str">
        <f t="shared" si="8"/>
        <v>Pancreas26</v>
      </c>
      <c r="B486" s="58" t="s">
        <v>252</v>
      </c>
      <c r="C486" s="58" t="s">
        <v>13</v>
      </c>
      <c r="D486" s="58">
        <v>26</v>
      </c>
      <c r="G486" s="58">
        <v>2591</v>
      </c>
      <c r="I486" s="58">
        <v>8.5172609999999995</v>
      </c>
      <c r="J486" s="58">
        <v>10.792540000000001</v>
      </c>
      <c r="K486" s="58">
        <v>7.8914559999999998</v>
      </c>
      <c r="L486" s="58">
        <v>11.477510000000001</v>
      </c>
      <c r="R486" s="58" t="s">
        <v>252</v>
      </c>
      <c r="S486" s="58" t="s">
        <v>13</v>
      </c>
      <c r="T486" s="58">
        <v>26</v>
      </c>
      <c r="W486" s="58">
        <v>2591</v>
      </c>
      <c r="Y486" s="58">
        <v>8.5172609999999995</v>
      </c>
      <c r="Z486" s="58">
        <v>10.792540000000001</v>
      </c>
      <c r="AA486" s="58">
        <v>7.8914559999999998</v>
      </c>
      <c r="AB486" s="58">
        <v>11.477510000000001</v>
      </c>
    </row>
    <row r="487" spans="1:31" x14ac:dyDescent="0.25">
      <c r="A487" s="58" t="str">
        <f t="shared" si="8"/>
        <v>Pancreas27</v>
      </c>
      <c r="B487" s="58" t="s">
        <v>252</v>
      </c>
      <c r="C487" s="58" t="s">
        <v>13</v>
      </c>
      <c r="D487" s="58">
        <v>27</v>
      </c>
      <c r="E487" s="58" t="s">
        <v>192</v>
      </c>
      <c r="F487" s="58" t="s">
        <v>185</v>
      </c>
      <c r="G487" s="58">
        <v>2595</v>
      </c>
      <c r="H487" s="58">
        <v>11.36802</v>
      </c>
      <c r="I487" s="58">
        <v>8.5185560000000002</v>
      </c>
      <c r="J487" s="58">
        <v>10.791169999999999</v>
      </c>
      <c r="K487" s="58">
        <v>7.8932789999999997</v>
      </c>
      <c r="L487" s="58">
        <v>11.47584</v>
      </c>
      <c r="M487" s="58">
        <v>9.6594320000000007</v>
      </c>
      <c r="N487" s="58" t="s">
        <v>253</v>
      </c>
      <c r="O487" s="58" t="s">
        <v>243</v>
      </c>
      <c r="R487" s="58" t="s">
        <v>252</v>
      </c>
      <c r="S487" s="58" t="s">
        <v>13</v>
      </c>
      <c r="T487" s="58">
        <v>27</v>
      </c>
      <c r="U487" s="58" t="s">
        <v>192</v>
      </c>
      <c r="V487" s="58" t="s">
        <v>185</v>
      </c>
      <c r="W487" s="58">
        <v>2595</v>
      </c>
      <c r="X487" s="58">
        <v>11.36802</v>
      </c>
      <c r="Y487" s="58">
        <v>8.5185560000000002</v>
      </c>
      <c r="Z487" s="58">
        <v>10.791169999999999</v>
      </c>
      <c r="AA487" s="58">
        <v>7.8932789999999997</v>
      </c>
      <c r="AB487" s="58">
        <v>11.47584</v>
      </c>
      <c r="AC487" s="58">
        <v>9.6594320000000007</v>
      </c>
      <c r="AD487" s="58" t="s">
        <v>253</v>
      </c>
      <c r="AE487" s="58" t="s">
        <v>243</v>
      </c>
    </row>
    <row r="488" spans="1:31" x14ac:dyDescent="0.25">
      <c r="A488" s="58" t="str">
        <f t="shared" si="8"/>
        <v>Pancreas28</v>
      </c>
      <c r="B488" s="58" t="s">
        <v>252</v>
      </c>
      <c r="C488" s="58" t="s">
        <v>13</v>
      </c>
      <c r="D488" s="58">
        <v>28</v>
      </c>
      <c r="G488" s="58">
        <v>2841</v>
      </c>
      <c r="I488" s="58">
        <v>8.5688080000000006</v>
      </c>
      <c r="J488" s="58">
        <v>10.74151</v>
      </c>
      <c r="K488" s="58">
        <v>7.9699410000000004</v>
      </c>
      <c r="L488" s="58">
        <v>11.394539999999999</v>
      </c>
      <c r="R488" s="58" t="s">
        <v>252</v>
      </c>
      <c r="S488" s="58" t="s">
        <v>13</v>
      </c>
      <c r="T488" s="58">
        <v>28</v>
      </c>
      <c r="W488" s="58">
        <v>2841</v>
      </c>
      <c r="Y488" s="58">
        <v>8.5688080000000006</v>
      </c>
      <c r="Z488" s="58">
        <v>10.74151</v>
      </c>
      <c r="AA488" s="58">
        <v>7.9699410000000004</v>
      </c>
      <c r="AB488" s="58">
        <v>11.394539999999999</v>
      </c>
    </row>
    <row r="489" spans="1:31" x14ac:dyDescent="0.25">
      <c r="A489" s="58" t="str">
        <f t="shared" si="8"/>
        <v>Pancreas29</v>
      </c>
      <c r="B489" s="58" t="s">
        <v>252</v>
      </c>
      <c r="C489" s="58" t="s">
        <v>13</v>
      </c>
      <c r="D489" s="58">
        <v>29</v>
      </c>
      <c r="G489" s="58">
        <v>3091</v>
      </c>
      <c r="I489" s="58">
        <v>8.6141249999999996</v>
      </c>
      <c r="J489" s="58">
        <v>10.69717</v>
      </c>
      <c r="K489" s="58">
        <v>8.0387640000000005</v>
      </c>
      <c r="L489" s="58">
        <v>11.321569999999999</v>
      </c>
      <c r="R489" s="58" t="s">
        <v>252</v>
      </c>
      <c r="S489" s="58" t="s">
        <v>13</v>
      </c>
      <c r="T489" s="58">
        <v>29</v>
      </c>
      <c r="W489" s="58">
        <v>3091</v>
      </c>
      <c r="Y489" s="58">
        <v>8.6141249999999996</v>
      </c>
      <c r="Z489" s="58">
        <v>10.69717</v>
      </c>
      <c r="AA489" s="58">
        <v>8.0387640000000005</v>
      </c>
      <c r="AB489" s="58">
        <v>11.321569999999999</v>
      </c>
    </row>
    <row r="490" spans="1:31" x14ac:dyDescent="0.25">
      <c r="A490" s="58" t="str">
        <f t="shared" si="8"/>
        <v>Pancreas30</v>
      </c>
      <c r="B490" s="58" t="s">
        <v>252</v>
      </c>
      <c r="C490" s="58" t="s">
        <v>13</v>
      </c>
      <c r="D490" s="58">
        <v>30</v>
      </c>
      <c r="E490" s="58" t="s">
        <v>194</v>
      </c>
      <c r="F490" s="58" t="s">
        <v>174</v>
      </c>
      <c r="G490" s="58">
        <v>3093</v>
      </c>
      <c r="H490" s="58">
        <v>9.8609760000000009</v>
      </c>
      <c r="I490" s="58">
        <v>8.6143640000000001</v>
      </c>
      <c r="J490" s="58">
        <v>10.69665</v>
      </c>
      <c r="K490" s="58">
        <v>8.0393740000000005</v>
      </c>
      <c r="L490" s="58">
        <v>11.32127</v>
      </c>
      <c r="M490" s="58">
        <v>9.6594320000000007</v>
      </c>
      <c r="N490" s="58" t="s">
        <v>243</v>
      </c>
      <c r="O490" s="58" t="s">
        <v>243</v>
      </c>
      <c r="R490" s="58" t="s">
        <v>252</v>
      </c>
      <c r="S490" s="58" t="s">
        <v>13</v>
      </c>
      <c r="T490" s="58">
        <v>30</v>
      </c>
      <c r="U490" s="58" t="s">
        <v>194</v>
      </c>
      <c r="V490" s="58" t="s">
        <v>174</v>
      </c>
      <c r="W490" s="58">
        <v>3093</v>
      </c>
      <c r="X490" s="58">
        <v>9.8609760000000009</v>
      </c>
      <c r="Y490" s="58">
        <v>8.6143640000000001</v>
      </c>
      <c r="Z490" s="58">
        <v>10.69665</v>
      </c>
      <c r="AA490" s="58">
        <v>8.0393740000000005</v>
      </c>
      <c r="AB490" s="58">
        <v>11.32127</v>
      </c>
      <c r="AC490" s="58">
        <v>9.6594320000000007</v>
      </c>
      <c r="AD490" s="58" t="s">
        <v>243</v>
      </c>
      <c r="AE490" s="58" t="s">
        <v>243</v>
      </c>
    </row>
    <row r="491" spans="1:31" x14ac:dyDescent="0.25">
      <c r="A491" s="58" t="str">
        <f t="shared" si="8"/>
        <v>Pancreas31</v>
      </c>
      <c r="B491" s="58" t="s">
        <v>252</v>
      </c>
      <c r="C491" s="58" t="s">
        <v>13</v>
      </c>
      <c r="D491" s="58">
        <v>31</v>
      </c>
      <c r="G491" s="58">
        <v>3341</v>
      </c>
      <c r="I491" s="58">
        <v>8.6542720000000006</v>
      </c>
      <c r="J491" s="58">
        <v>10.65743</v>
      </c>
      <c r="K491" s="58">
        <v>8.0998350000000006</v>
      </c>
      <c r="L491" s="58">
        <v>11.257580000000001</v>
      </c>
      <c r="R491" s="58" t="s">
        <v>252</v>
      </c>
      <c r="S491" s="58" t="s">
        <v>13</v>
      </c>
      <c r="T491" s="58">
        <v>31</v>
      </c>
      <c r="W491" s="58">
        <v>3341</v>
      </c>
      <c r="Y491" s="58">
        <v>8.6542720000000006</v>
      </c>
      <c r="Z491" s="58">
        <v>10.65743</v>
      </c>
      <c r="AA491" s="58">
        <v>8.0998350000000006</v>
      </c>
      <c r="AB491" s="58">
        <v>11.257580000000001</v>
      </c>
    </row>
    <row r="492" spans="1:31" x14ac:dyDescent="0.25">
      <c r="A492" s="58" t="str">
        <f t="shared" si="8"/>
        <v>Prostate1</v>
      </c>
      <c r="B492" s="58" t="s">
        <v>252</v>
      </c>
      <c r="C492" s="58" t="s">
        <v>10</v>
      </c>
      <c r="D492" s="58">
        <v>1</v>
      </c>
      <c r="G492" s="58">
        <v>3153</v>
      </c>
      <c r="I492" s="58">
        <v>14.24437</v>
      </c>
      <c r="J492" s="58">
        <v>16.771699999999999</v>
      </c>
      <c r="K492" s="58">
        <v>13.53689</v>
      </c>
      <c r="L492" s="58">
        <v>17.520990000000001</v>
      </c>
      <c r="R492" s="58" t="s">
        <v>252</v>
      </c>
      <c r="S492" s="58" t="s">
        <v>10</v>
      </c>
      <c r="T492" s="58">
        <v>1</v>
      </c>
      <c r="W492" s="58">
        <v>3153</v>
      </c>
      <c r="Y492" s="58">
        <v>14.24437</v>
      </c>
      <c r="Z492" s="58">
        <v>16.771699999999999</v>
      </c>
      <c r="AA492" s="58">
        <v>13.53689</v>
      </c>
      <c r="AB492" s="58">
        <v>17.520990000000001</v>
      </c>
    </row>
    <row r="493" spans="1:31" x14ac:dyDescent="0.25">
      <c r="A493" s="58" t="str">
        <f t="shared" si="8"/>
        <v>Prostate2</v>
      </c>
      <c r="B493" s="58" t="s">
        <v>252</v>
      </c>
      <c r="C493" s="58" t="s">
        <v>10</v>
      </c>
      <c r="D493" s="58">
        <v>2</v>
      </c>
      <c r="E493" s="58" t="s">
        <v>189</v>
      </c>
      <c r="F493" s="58" t="s">
        <v>214</v>
      </c>
      <c r="G493" s="58">
        <v>3283</v>
      </c>
      <c r="H493" s="58">
        <v>17.24033</v>
      </c>
      <c r="I493" s="58">
        <v>14.26966</v>
      </c>
      <c r="J493" s="58">
        <v>16.746659999999999</v>
      </c>
      <c r="K493" s="58">
        <v>13.575950000000001</v>
      </c>
      <c r="L493" s="58">
        <v>17.480260000000001</v>
      </c>
      <c r="M493" s="58">
        <v>15.513500000000001</v>
      </c>
      <c r="N493" s="58" t="s">
        <v>253</v>
      </c>
      <c r="O493" s="58" t="s">
        <v>243</v>
      </c>
      <c r="R493" s="58" t="s">
        <v>252</v>
      </c>
      <c r="S493" s="58" t="s">
        <v>10</v>
      </c>
      <c r="T493" s="58">
        <v>2</v>
      </c>
      <c r="U493" s="58" t="s">
        <v>189</v>
      </c>
      <c r="V493" s="58" t="s">
        <v>214</v>
      </c>
      <c r="W493" s="58">
        <v>3283</v>
      </c>
      <c r="X493" s="58">
        <v>17.24033</v>
      </c>
      <c r="Y493" s="58">
        <v>14.26966</v>
      </c>
      <c r="Z493" s="58">
        <v>16.746659999999999</v>
      </c>
      <c r="AA493" s="58">
        <v>13.575950000000001</v>
      </c>
      <c r="AB493" s="58">
        <v>17.480260000000001</v>
      </c>
      <c r="AC493" s="58">
        <v>15.513500000000001</v>
      </c>
      <c r="AD493" s="58" t="s">
        <v>253</v>
      </c>
      <c r="AE493" s="58" t="s">
        <v>243</v>
      </c>
    </row>
    <row r="494" spans="1:31" x14ac:dyDescent="0.25">
      <c r="A494" s="58" t="str">
        <f t="shared" si="8"/>
        <v>Prostate3</v>
      </c>
      <c r="B494" s="58" t="s">
        <v>252</v>
      </c>
      <c r="C494" s="58" t="s">
        <v>10</v>
      </c>
      <c r="D494" s="58">
        <v>3</v>
      </c>
      <c r="E494" s="58" t="s">
        <v>195</v>
      </c>
      <c r="F494" s="58" t="s">
        <v>181</v>
      </c>
      <c r="G494" s="58">
        <v>3364</v>
      </c>
      <c r="H494" s="58">
        <v>18.28181</v>
      </c>
      <c r="I494" s="58">
        <v>14.284789999999999</v>
      </c>
      <c r="J494" s="58">
        <v>16.731729999999999</v>
      </c>
      <c r="K494" s="58">
        <v>13.59914</v>
      </c>
      <c r="L494" s="58">
        <v>17.456410000000002</v>
      </c>
      <c r="M494" s="58">
        <v>15.513500000000001</v>
      </c>
      <c r="N494" s="58" t="s">
        <v>253</v>
      </c>
      <c r="O494" s="58" t="s">
        <v>253</v>
      </c>
      <c r="R494" s="58" t="s">
        <v>252</v>
      </c>
      <c r="S494" s="58" t="s">
        <v>10</v>
      </c>
      <c r="T494" s="58">
        <v>3</v>
      </c>
      <c r="U494" s="58" t="s">
        <v>195</v>
      </c>
      <c r="V494" s="58" t="s">
        <v>181</v>
      </c>
      <c r="W494" s="58">
        <v>3364</v>
      </c>
      <c r="X494" s="58">
        <v>18.28181</v>
      </c>
      <c r="Y494" s="58">
        <v>14.284789999999999</v>
      </c>
      <c r="Z494" s="58">
        <v>16.731729999999999</v>
      </c>
      <c r="AA494" s="58">
        <v>13.59914</v>
      </c>
      <c r="AB494" s="58">
        <v>17.456410000000002</v>
      </c>
      <c r="AC494" s="58">
        <v>15.513500000000001</v>
      </c>
      <c r="AD494" s="58" t="s">
        <v>253</v>
      </c>
      <c r="AE494" s="58" t="s">
        <v>253</v>
      </c>
    </row>
    <row r="495" spans="1:31" x14ac:dyDescent="0.25">
      <c r="A495" s="58" t="str">
        <f t="shared" si="8"/>
        <v>Prostate4</v>
      </c>
      <c r="B495" s="58" t="s">
        <v>252</v>
      </c>
      <c r="C495" s="58" t="s">
        <v>10</v>
      </c>
      <c r="D495" s="58">
        <v>4</v>
      </c>
      <c r="E495" s="58" t="s">
        <v>203</v>
      </c>
      <c r="F495" s="58" t="s">
        <v>216</v>
      </c>
      <c r="G495" s="58">
        <v>3760</v>
      </c>
      <c r="H495" s="58">
        <v>15.23936</v>
      </c>
      <c r="I495" s="58">
        <v>14.35159</v>
      </c>
      <c r="J495" s="58">
        <v>16.666180000000001</v>
      </c>
      <c r="K495" s="58">
        <v>13.702159999999999</v>
      </c>
      <c r="L495" s="58">
        <v>17.350660000000001</v>
      </c>
      <c r="M495" s="58">
        <v>15.513500000000001</v>
      </c>
      <c r="N495" s="58" t="s">
        <v>243</v>
      </c>
      <c r="O495" s="58" t="s">
        <v>243</v>
      </c>
      <c r="R495" s="58" t="s">
        <v>252</v>
      </c>
      <c r="S495" s="58" t="s">
        <v>10</v>
      </c>
      <c r="T495" s="58">
        <v>4</v>
      </c>
      <c r="U495" s="58" t="s">
        <v>203</v>
      </c>
      <c r="V495" s="58" t="s">
        <v>216</v>
      </c>
      <c r="W495" s="58">
        <v>3760</v>
      </c>
      <c r="X495" s="58">
        <v>15.23936</v>
      </c>
      <c r="Y495" s="58">
        <v>14.35159</v>
      </c>
      <c r="Z495" s="58">
        <v>16.666180000000001</v>
      </c>
      <c r="AA495" s="58">
        <v>13.702159999999999</v>
      </c>
      <c r="AB495" s="58">
        <v>17.350660000000001</v>
      </c>
      <c r="AC495" s="58">
        <v>15.513500000000001</v>
      </c>
      <c r="AD495" s="58" t="s">
        <v>243</v>
      </c>
      <c r="AE495" s="58" t="s">
        <v>243</v>
      </c>
    </row>
    <row r="496" spans="1:31" x14ac:dyDescent="0.25">
      <c r="A496" s="58" t="str">
        <f t="shared" si="8"/>
        <v>Prostate5</v>
      </c>
      <c r="B496" s="58" t="s">
        <v>252</v>
      </c>
      <c r="C496" s="58" t="s">
        <v>10</v>
      </c>
      <c r="D496" s="58">
        <v>5</v>
      </c>
      <c r="E496" s="58" t="s">
        <v>191</v>
      </c>
      <c r="F496" s="58" t="s">
        <v>245</v>
      </c>
      <c r="G496" s="58">
        <v>4246</v>
      </c>
      <c r="H496" s="58">
        <v>16.933579999999999</v>
      </c>
      <c r="I496" s="58">
        <v>14.420400000000001</v>
      </c>
      <c r="J496" s="58">
        <v>16.598400000000002</v>
      </c>
      <c r="K496" s="58">
        <v>13.808149999999999</v>
      </c>
      <c r="L496" s="58">
        <v>17.24137</v>
      </c>
      <c r="M496" s="58">
        <v>15.513500000000001</v>
      </c>
      <c r="N496" s="58" t="s">
        <v>253</v>
      </c>
      <c r="O496" s="58" t="s">
        <v>243</v>
      </c>
      <c r="R496" s="58" t="s">
        <v>252</v>
      </c>
      <c r="S496" s="58" t="s">
        <v>10</v>
      </c>
      <c r="T496" s="58">
        <v>5</v>
      </c>
      <c r="U496" s="58" t="s">
        <v>191</v>
      </c>
      <c r="V496" s="58" t="s">
        <v>245</v>
      </c>
      <c r="W496" s="58">
        <v>4246</v>
      </c>
      <c r="X496" s="58">
        <v>16.933579999999999</v>
      </c>
      <c r="Y496" s="58">
        <v>14.420400000000001</v>
      </c>
      <c r="Z496" s="58">
        <v>16.598400000000002</v>
      </c>
      <c r="AA496" s="58">
        <v>13.808149999999999</v>
      </c>
      <c r="AB496" s="58">
        <v>17.24137</v>
      </c>
      <c r="AC496" s="58">
        <v>15.513500000000001</v>
      </c>
      <c r="AD496" s="58" t="s">
        <v>253</v>
      </c>
      <c r="AE496" s="58" t="s">
        <v>243</v>
      </c>
    </row>
    <row r="497" spans="1:31" x14ac:dyDescent="0.25">
      <c r="A497" s="58" t="str">
        <f t="shared" si="8"/>
        <v>Prostate6</v>
      </c>
      <c r="B497" s="58" t="s">
        <v>252</v>
      </c>
      <c r="C497" s="58" t="s">
        <v>10</v>
      </c>
      <c r="D497" s="58">
        <v>6</v>
      </c>
      <c r="G497" s="58">
        <v>4453</v>
      </c>
      <c r="I497" s="58">
        <v>14.446210000000001</v>
      </c>
      <c r="J497" s="58">
        <v>16.57283</v>
      </c>
      <c r="K497" s="58">
        <v>13.84797</v>
      </c>
      <c r="L497" s="58">
        <v>17.200489999999999</v>
      </c>
      <c r="R497" s="58" t="s">
        <v>252</v>
      </c>
      <c r="S497" s="58" t="s">
        <v>10</v>
      </c>
      <c r="T497" s="58">
        <v>6</v>
      </c>
      <c r="W497" s="58">
        <v>4453</v>
      </c>
      <c r="Y497" s="58">
        <v>14.446210000000001</v>
      </c>
      <c r="Z497" s="58">
        <v>16.57283</v>
      </c>
      <c r="AA497" s="58">
        <v>13.84797</v>
      </c>
      <c r="AB497" s="58">
        <v>17.200489999999999</v>
      </c>
    </row>
    <row r="498" spans="1:31" x14ac:dyDescent="0.25">
      <c r="A498" s="58" t="str">
        <f t="shared" si="8"/>
        <v>Prostate7</v>
      </c>
      <c r="B498" s="58" t="s">
        <v>252</v>
      </c>
      <c r="C498" s="58" t="s">
        <v>10</v>
      </c>
      <c r="D498" s="58">
        <v>7</v>
      </c>
      <c r="E498" s="58" t="s">
        <v>205</v>
      </c>
      <c r="F498" s="58" t="s">
        <v>303</v>
      </c>
      <c r="G498" s="58">
        <v>4845</v>
      </c>
      <c r="H498" s="58">
        <v>20.536639999999998</v>
      </c>
      <c r="I498" s="58">
        <v>14.49057</v>
      </c>
      <c r="J498" s="58">
        <v>16.529330000000002</v>
      </c>
      <c r="K498" s="58">
        <v>13.916370000000001</v>
      </c>
      <c r="L498" s="58">
        <v>17.130369999999999</v>
      </c>
      <c r="M498" s="58">
        <v>15.513500000000001</v>
      </c>
      <c r="N498" s="58" t="s">
        <v>253</v>
      </c>
      <c r="O498" s="58" t="s">
        <v>253</v>
      </c>
      <c r="R498" s="58" t="s">
        <v>252</v>
      </c>
      <c r="S498" s="58" t="s">
        <v>10</v>
      </c>
      <c r="T498" s="58">
        <v>7</v>
      </c>
      <c r="U498" s="58" t="s">
        <v>205</v>
      </c>
      <c r="V498" s="58" t="s">
        <v>217</v>
      </c>
      <c r="W498" s="58">
        <v>4845</v>
      </c>
      <c r="X498" s="58">
        <v>20.536639999999998</v>
      </c>
      <c r="Y498" s="58">
        <v>14.49057</v>
      </c>
      <c r="Z498" s="58">
        <v>16.529330000000002</v>
      </c>
      <c r="AA498" s="58">
        <v>13.916370000000001</v>
      </c>
      <c r="AB498" s="58">
        <v>17.130369999999999</v>
      </c>
      <c r="AC498" s="58">
        <v>15.513500000000001</v>
      </c>
      <c r="AD498" s="58" t="s">
        <v>253</v>
      </c>
      <c r="AE498" s="58" t="s">
        <v>253</v>
      </c>
    </row>
    <row r="499" spans="1:31" x14ac:dyDescent="0.25">
      <c r="A499" s="58" t="str">
        <f t="shared" si="8"/>
        <v>Prostate8</v>
      </c>
      <c r="B499" s="58" t="s">
        <v>252</v>
      </c>
      <c r="C499" s="58" t="s">
        <v>10</v>
      </c>
      <c r="D499" s="58">
        <v>8</v>
      </c>
      <c r="E499" s="58" t="s">
        <v>188</v>
      </c>
      <c r="F499" s="58" t="s">
        <v>300</v>
      </c>
      <c r="G499" s="58">
        <v>4856</v>
      </c>
      <c r="H499" s="58">
        <v>20.428339999999999</v>
      </c>
      <c r="I499" s="58">
        <v>14.491619999999999</v>
      </c>
      <c r="J499" s="58">
        <v>16.52826</v>
      </c>
      <c r="K499" s="58">
        <v>13.918279999999999</v>
      </c>
      <c r="L499" s="58">
        <v>17.128710000000002</v>
      </c>
      <c r="M499" s="58">
        <v>15.513500000000001</v>
      </c>
      <c r="N499" s="58" t="s">
        <v>253</v>
      </c>
      <c r="O499" s="58" t="s">
        <v>253</v>
      </c>
      <c r="R499" s="58" t="s">
        <v>252</v>
      </c>
      <c r="S499" s="58" t="s">
        <v>10</v>
      </c>
      <c r="T499" s="58">
        <v>8</v>
      </c>
      <c r="U499" s="58" t="s">
        <v>188</v>
      </c>
      <c r="V499" s="58" t="s">
        <v>186</v>
      </c>
      <c r="W499" s="58">
        <v>4856</v>
      </c>
      <c r="X499" s="58">
        <v>20.428339999999999</v>
      </c>
      <c r="Y499" s="58">
        <v>14.491619999999999</v>
      </c>
      <c r="Z499" s="58">
        <v>16.52826</v>
      </c>
      <c r="AA499" s="58">
        <v>13.918279999999999</v>
      </c>
      <c r="AB499" s="58">
        <v>17.128710000000002</v>
      </c>
      <c r="AC499" s="58">
        <v>15.513500000000001</v>
      </c>
      <c r="AD499" s="58" t="s">
        <v>253</v>
      </c>
      <c r="AE499" s="58" t="s">
        <v>253</v>
      </c>
    </row>
    <row r="500" spans="1:31" x14ac:dyDescent="0.25">
      <c r="A500" s="58" t="str">
        <f t="shared" si="8"/>
        <v>Prostate9</v>
      </c>
      <c r="B500" s="58" t="s">
        <v>252</v>
      </c>
      <c r="C500" s="58" t="s">
        <v>10</v>
      </c>
      <c r="D500" s="58">
        <v>9</v>
      </c>
      <c r="E500" s="58" t="s">
        <v>198</v>
      </c>
      <c r="F500" s="58" t="s">
        <v>183</v>
      </c>
      <c r="G500" s="58">
        <v>5009</v>
      </c>
      <c r="H500" s="58">
        <v>18.346979999999999</v>
      </c>
      <c r="I500" s="58">
        <v>14.507389999999999</v>
      </c>
      <c r="J500" s="58">
        <v>16.512589999999999</v>
      </c>
      <c r="K500" s="58">
        <v>13.94251</v>
      </c>
      <c r="L500" s="58">
        <v>17.103729999999999</v>
      </c>
      <c r="M500" s="58">
        <v>15.513500000000001</v>
      </c>
      <c r="N500" s="58" t="s">
        <v>253</v>
      </c>
      <c r="O500" s="58" t="s">
        <v>253</v>
      </c>
      <c r="R500" s="58" t="s">
        <v>252</v>
      </c>
      <c r="S500" s="58" t="s">
        <v>10</v>
      </c>
      <c r="T500" s="58">
        <v>9</v>
      </c>
      <c r="U500" s="58" t="s">
        <v>198</v>
      </c>
      <c r="V500" s="58" t="s">
        <v>183</v>
      </c>
      <c r="W500" s="58">
        <v>5009</v>
      </c>
      <c r="X500" s="58">
        <v>18.346979999999999</v>
      </c>
      <c r="Y500" s="58">
        <v>14.507389999999999</v>
      </c>
      <c r="Z500" s="58">
        <v>16.512589999999999</v>
      </c>
      <c r="AA500" s="58">
        <v>13.94251</v>
      </c>
      <c r="AB500" s="58">
        <v>17.103729999999999</v>
      </c>
      <c r="AC500" s="58">
        <v>15.513500000000001</v>
      </c>
      <c r="AD500" s="58" t="s">
        <v>253</v>
      </c>
      <c r="AE500" s="58" t="s">
        <v>253</v>
      </c>
    </row>
    <row r="501" spans="1:31" x14ac:dyDescent="0.25">
      <c r="A501" s="58" t="str">
        <f t="shared" si="8"/>
        <v>Prostate10</v>
      </c>
      <c r="B501" s="58" t="s">
        <v>252</v>
      </c>
      <c r="C501" s="58" t="s">
        <v>10</v>
      </c>
      <c r="D501" s="58">
        <v>10</v>
      </c>
      <c r="E501" s="58" t="s">
        <v>204</v>
      </c>
      <c r="F501" s="58" t="s">
        <v>207</v>
      </c>
      <c r="G501" s="58">
        <v>5118</v>
      </c>
      <c r="H501" s="58">
        <v>12.83705</v>
      </c>
      <c r="I501" s="58">
        <v>14.518330000000001</v>
      </c>
      <c r="J501" s="58">
        <v>16.502040000000001</v>
      </c>
      <c r="K501" s="58">
        <v>13.959210000000001</v>
      </c>
      <c r="L501" s="58">
        <v>17.086659999999998</v>
      </c>
      <c r="M501" s="58">
        <v>15.513500000000001</v>
      </c>
      <c r="N501" s="58" t="s">
        <v>244</v>
      </c>
      <c r="O501" s="58" t="s">
        <v>244</v>
      </c>
      <c r="R501" s="58" t="s">
        <v>252</v>
      </c>
      <c r="S501" s="58" t="s">
        <v>10</v>
      </c>
      <c r="T501" s="58">
        <v>10</v>
      </c>
      <c r="U501" s="58" t="s">
        <v>204</v>
      </c>
      <c r="V501" s="58" t="s">
        <v>212</v>
      </c>
      <c r="W501" s="58">
        <v>5118</v>
      </c>
      <c r="X501" s="58">
        <v>12.83705</v>
      </c>
      <c r="Y501" s="58">
        <v>14.518330000000001</v>
      </c>
      <c r="Z501" s="58">
        <v>16.502040000000001</v>
      </c>
      <c r="AA501" s="58">
        <v>13.959210000000001</v>
      </c>
      <c r="AB501" s="58">
        <v>17.086659999999998</v>
      </c>
      <c r="AC501" s="58">
        <v>15.513500000000001</v>
      </c>
      <c r="AD501" s="58" t="s">
        <v>244</v>
      </c>
      <c r="AE501" s="58" t="s">
        <v>244</v>
      </c>
    </row>
    <row r="502" spans="1:31" x14ac:dyDescent="0.25">
      <c r="A502" s="58" t="str">
        <f t="shared" si="8"/>
        <v>Prostate11</v>
      </c>
      <c r="B502" s="58" t="s">
        <v>252</v>
      </c>
      <c r="C502" s="58" t="s">
        <v>10</v>
      </c>
      <c r="D502" s="58">
        <v>11</v>
      </c>
      <c r="E502" s="58" t="s">
        <v>199</v>
      </c>
      <c r="F502" s="58" t="s">
        <v>179</v>
      </c>
      <c r="G502" s="58">
        <v>5131</v>
      </c>
      <c r="H502" s="58">
        <v>17.462479999999999</v>
      </c>
      <c r="I502" s="58">
        <v>14.519629999999999</v>
      </c>
      <c r="J502" s="58">
        <v>16.500779999999999</v>
      </c>
      <c r="K502" s="58">
        <v>13.96119</v>
      </c>
      <c r="L502" s="58">
        <v>17.08464</v>
      </c>
      <c r="M502" s="58">
        <v>15.513500000000001</v>
      </c>
      <c r="N502" s="58" t="s">
        <v>253</v>
      </c>
      <c r="O502" s="58" t="s">
        <v>253</v>
      </c>
      <c r="R502" s="58" t="s">
        <v>252</v>
      </c>
      <c r="S502" s="58" t="s">
        <v>10</v>
      </c>
      <c r="T502" s="58">
        <v>11</v>
      </c>
      <c r="U502" s="58" t="s">
        <v>199</v>
      </c>
      <c r="V502" s="58" t="s">
        <v>179</v>
      </c>
      <c r="W502" s="58">
        <v>5131</v>
      </c>
      <c r="X502" s="58">
        <v>17.462479999999999</v>
      </c>
      <c r="Y502" s="58">
        <v>14.519629999999999</v>
      </c>
      <c r="Z502" s="58">
        <v>16.500779999999999</v>
      </c>
      <c r="AA502" s="58">
        <v>13.96119</v>
      </c>
      <c r="AB502" s="58">
        <v>17.08464</v>
      </c>
      <c r="AC502" s="58">
        <v>15.513500000000001</v>
      </c>
      <c r="AD502" s="58" t="s">
        <v>253</v>
      </c>
      <c r="AE502" s="58" t="s">
        <v>253</v>
      </c>
    </row>
    <row r="503" spans="1:31" x14ac:dyDescent="0.25">
      <c r="A503" s="58" t="str">
        <f t="shared" si="8"/>
        <v>Prostate12</v>
      </c>
      <c r="B503" s="58" t="s">
        <v>252</v>
      </c>
      <c r="C503" s="58" t="s">
        <v>10</v>
      </c>
      <c r="D503" s="58">
        <v>12</v>
      </c>
      <c r="E503" s="58" t="s">
        <v>196</v>
      </c>
      <c r="F503" s="58" t="s">
        <v>215</v>
      </c>
      <c r="G503" s="58">
        <v>5180</v>
      </c>
      <c r="H503" s="58">
        <v>18.571429999999999</v>
      </c>
      <c r="I503" s="58">
        <v>14.524190000000001</v>
      </c>
      <c r="J503" s="58">
        <v>16.496130000000001</v>
      </c>
      <c r="K503" s="58">
        <v>13.968489999999999</v>
      </c>
      <c r="L503" s="58">
        <v>17.07715</v>
      </c>
      <c r="M503" s="58">
        <v>15.513500000000001</v>
      </c>
      <c r="N503" s="58" t="s">
        <v>253</v>
      </c>
      <c r="O503" s="58" t="s">
        <v>253</v>
      </c>
      <c r="R503" s="58" t="s">
        <v>252</v>
      </c>
      <c r="S503" s="58" t="s">
        <v>10</v>
      </c>
      <c r="T503" s="58">
        <v>12</v>
      </c>
      <c r="U503" s="58" t="s">
        <v>196</v>
      </c>
      <c r="V503" s="58" t="s">
        <v>215</v>
      </c>
      <c r="W503" s="58">
        <v>5180</v>
      </c>
      <c r="X503" s="58">
        <v>18.571429999999999</v>
      </c>
      <c r="Y503" s="58">
        <v>14.524190000000001</v>
      </c>
      <c r="Z503" s="58">
        <v>16.496130000000001</v>
      </c>
      <c r="AA503" s="58">
        <v>13.968489999999999</v>
      </c>
      <c r="AB503" s="58">
        <v>17.07715</v>
      </c>
      <c r="AC503" s="58">
        <v>15.513500000000001</v>
      </c>
      <c r="AD503" s="58" t="s">
        <v>253</v>
      </c>
      <c r="AE503" s="58" t="s">
        <v>253</v>
      </c>
    </row>
    <row r="504" spans="1:31" x14ac:dyDescent="0.25">
      <c r="A504" s="58" t="str">
        <f t="shared" si="8"/>
        <v>Prostate13</v>
      </c>
      <c r="B504" s="58" t="s">
        <v>252</v>
      </c>
      <c r="C504" s="58" t="s">
        <v>10</v>
      </c>
      <c r="D504" s="58">
        <v>13</v>
      </c>
      <c r="E504" s="58" t="s">
        <v>190</v>
      </c>
      <c r="F504" s="58" t="s">
        <v>213</v>
      </c>
      <c r="G504" s="58">
        <v>5472</v>
      </c>
      <c r="H504" s="58">
        <v>14.181290000000001</v>
      </c>
      <c r="I504" s="58">
        <v>14.551069999999999</v>
      </c>
      <c r="J504" s="58">
        <v>16.469580000000001</v>
      </c>
      <c r="K504" s="58">
        <v>14.01004</v>
      </c>
      <c r="L504" s="58">
        <v>17.034479999999999</v>
      </c>
      <c r="M504" s="58">
        <v>15.513500000000001</v>
      </c>
      <c r="N504" s="58" t="s">
        <v>244</v>
      </c>
      <c r="O504" s="58" t="s">
        <v>243</v>
      </c>
      <c r="R504" s="58" t="s">
        <v>252</v>
      </c>
      <c r="S504" s="58" t="s">
        <v>10</v>
      </c>
      <c r="T504" s="58">
        <v>13</v>
      </c>
      <c r="U504" s="58" t="s">
        <v>190</v>
      </c>
      <c r="V504" s="58" t="s">
        <v>213</v>
      </c>
      <c r="W504" s="58">
        <v>5472</v>
      </c>
      <c r="X504" s="58">
        <v>14.181290000000001</v>
      </c>
      <c r="Y504" s="58">
        <v>14.551069999999999</v>
      </c>
      <c r="Z504" s="58">
        <v>16.469580000000001</v>
      </c>
      <c r="AA504" s="58">
        <v>14.01004</v>
      </c>
      <c r="AB504" s="58">
        <v>17.034479999999999</v>
      </c>
      <c r="AC504" s="58">
        <v>15.513500000000001</v>
      </c>
      <c r="AD504" s="58" t="s">
        <v>244</v>
      </c>
      <c r="AE504" s="58" t="s">
        <v>243</v>
      </c>
    </row>
    <row r="505" spans="1:31" x14ac:dyDescent="0.25">
      <c r="A505" s="58" t="str">
        <f t="shared" si="8"/>
        <v>Prostate14</v>
      </c>
      <c r="B505" s="58" t="s">
        <v>252</v>
      </c>
      <c r="C505" s="58" t="s">
        <v>10</v>
      </c>
      <c r="D505" s="58">
        <v>14</v>
      </c>
      <c r="G505" s="58">
        <v>5753</v>
      </c>
      <c r="I505" s="58">
        <v>14.5749</v>
      </c>
      <c r="J505" s="58">
        <v>16.445989999999998</v>
      </c>
      <c r="K505" s="58">
        <v>14.04711</v>
      </c>
      <c r="L505" s="58">
        <v>16.99671</v>
      </c>
      <c r="R505" s="58" t="s">
        <v>252</v>
      </c>
      <c r="S505" s="58" t="s">
        <v>10</v>
      </c>
      <c r="T505" s="58">
        <v>14</v>
      </c>
      <c r="W505" s="58">
        <v>5753</v>
      </c>
      <c r="Y505" s="58">
        <v>14.5749</v>
      </c>
      <c r="Z505" s="58">
        <v>16.445989999999998</v>
      </c>
      <c r="AA505" s="58">
        <v>14.04711</v>
      </c>
      <c r="AB505" s="58">
        <v>16.99671</v>
      </c>
    </row>
    <row r="506" spans="1:31" x14ac:dyDescent="0.25">
      <c r="A506" s="58" t="str">
        <f t="shared" si="8"/>
        <v>Prostate15</v>
      </c>
      <c r="B506" s="58" t="s">
        <v>252</v>
      </c>
      <c r="C506" s="58" t="s">
        <v>10</v>
      </c>
      <c r="D506" s="58">
        <v>15</v>
      </c>
      <c r="E506" s="58" t="s">
        <v>206</v>
      </c>
      <c r="F506" s="58" t="s">
        <v>304</v>
      </c>
      <c r="G506" s="58">
        <v>6027</v>
      </c>
      <c r="H506" s="58">
        <v>16.44267</v>
      </c>
      <c r="I506" s="58">
        <v>14.596590000000001</v>
      </c>
      <c r="J506" s="58">
        <v>16.424589999999998</v>
      </c>
      <c r="K506" s="58">
        <v>14.08053</v>
      </c>
      <c r="L506" s="58">
        <v>16.962479999999999</v>
      </c>
      <c r="M506" s="58">
        <v>15.513500000000001</v>
      </c>
      <c r="N506" s="58" t="s">
        <v>253</v>
      </c>
      <c r="O506" s="58" t="s">
        <v>243</v>
      </c>
      <c r="R506" s="58" t="s">
        <v>252</v>
      </c>
      <c r="S506" s="58" t="s">
        <v>10</v>
      </c>
      <c r="T506" s="58">
        <v>15</v>
      </c>
      <c r="U506" s="58" t="s">
        <v>206</v>
      </c>
      <c r="V506" s="58" t="s">
        <v>218</v>
      </c>
      <c r="W506" s="58">
        <v>6027</v>
      </c>
      <c r="X506" s="58">
        <v>16.44267</v>
      </c>
      <c r="Y506" s="58">
        <v>14.596590000000001</v>
      </c>
      <c r="Z506" s="58">
        <v>16.424589999999998</v>
      </c>
      <c r="AA506" s="58">
        <v>14.08053</v>
      </c>
      <c r="AB506" s="58">
        <v>16.962479999999999</v>
      </c>
      <c r="AC506" s="58">
        <v>15.513500000000001</v>
      </c>
      <c r="AD506" s="58" t="s">
        <v>253</v>
      </c>
      <c r="AE506" s="58" t="s">
        <v>243</v>
      </c>
    </row>
    <row r="507" spans="1:31" x14ac:dyDescent="0.25">
      <c r="A507" s="58" t="str">
        <f t="shared" si="8"/>
        <v>Prostate16</v>
      </c>
      <c r="B507" s="58" t="s">
        <v>252</v>
      </c>
      <c r="C507" s="58" t="s">
        <v>10</v>
      </c>
      <c r="D507" s="58">
        <v>16</v>
      </c>
      <c r="E507" s="58" t="s">
        <v>200</v>
      </c>
      <c r="F507" s="58" t="s">
        <v>220</v>
      </c>
      <c r="G507" s="58">
        <v>6536</v>
      </c>
      <c r="H507" s="58">
        <v>17.564260000000001</v>
      </c>
      <c r="I507" s="58">
        <v>14.633100000000001</v>
      </c>
      <c r="J507" s="58">
        <v>16.388529999999999</v>
      </c>
      <c r="K507" s="58">
        <v>14.137320000000001</v>
      </c>
      <c r="L507" s="58">
        <v>16.904540000000001</v>
      </c>
      <c r="M507" s="58">
        <v>15.513500000000001</v>
      </c>
      <c r="N507" s="58" t="s">
        <v>253</v>
      </c>
      <c r="O507" s="58" t="s">
        <v>253</v>
      </c>
      <c r="R507" s="58" t="s">
        <v>252</v>
      </c>
      <c r="S507" s="58" t="s">
        <v>10</v>
      </c>
      <c r="T507" s="58">
        <v>16</v>
      </c>
      <c r="U507" s="58" t="s">
        <v>200</v>
      </c>
      <c r="V507" s="58" t="s">
        <v>220</v>
      </c>
      <c r="W507" s="58">
        <v>6536</v>
      </c>
      <c r="X507" s="58">
        <v>17.564260000000001</v>
      </c>
      <c r="Y507" s="58">
        <v>14.633100000000001</v>
      </c>
      <c r="Z507" s="58">
        <v>16.388529999999999</v>
      </c>
      <c r="AA507" s="58">
        <v>14.137320000000001</v>
      </c>
      <c r="AB507" s="58">
        <v>16.904540000000001</v>
      </c>
      <c r="AC507" s="58">
        <v>15.513500000000001</v>
      </c>
      <c r="AD507" s="58" t="s">
        <v>253</v>
      </c>
      <c r="AE507" s="58" t="s">
        <v>253</v>
      </c>
    </row>
    <row r="508" spans="1:31" x14ac:dyDescent="0.25">
      <c r="A508" s="58" t="str">
        <f t="shared" si="8"/>
        <v>Prostate17</v>
      </c>
      <c r="B508" s="58" t="s">
        <v>252</v>
      </c>
      <c r="C508" s="58" t="s">
        <v>10</v>
      </c>
      <c r="D508" s="58">
        <v>17</v>
      </c>
      <c r="E508" s="58" t="s">
        <v>202</v>
      </c>
      <c r="F508" s="58" t="s">
        <v>219</v>
      </c>
      <c r="G508" s="58">
        <v>6685</v>
      </c>
      <c r="H508" s="58">
        <v>14.91399</v>
      </c>
      <c r="I508" s="58">
        <v>14.643079999999999</v>
      </c>
      <c r="J508" s="58">
        <v>16.378730000000001</v>
      </c>
      <c r="K508" s="58">
        <v>14.15259</v>
      </c>
      <c r="L508" s="58">
        <v>16.8888</v>
      </c>
      <c r="M508" s="58">
        <v>15.513500000000001</v>
      </c>
      <c r="N508" s="58" t="s">
        <v>243</v>
      </c>
      <c r="O508" s="58" t="s">
        <v>243</v>
      </c>
      <c r="R508" s="58" t="s">
        <v>252</v>
      </c>
      <c r="S508" s="58" t="s">
        <v>10</v>
      </c>
      <c r="T508" s="58">
        <v>17</v>
      </c>
      <c r="U508" s="58" t="s">
        <v>202</v>
      </c>
      <c r="V508" s="58" t="s">
        <v>219</v>
      </c>
      <c r="W508" s="58">
        <v>6685</v>
      </c>
      <c r="X508" s="58">
        <v>14.91399</v>
      </c>
      <c r="Y508" s="58">
        <v>14.643079999999999</v>
      </c>
      <c r="Z508" s="58">
        <v>16.378730000000001</v>
      </c>
      <c r="AA508" s="58">
        <v>14.15259</v>
      </c>
      <c r="AB508" s="58">
        <v>16.8888</v>
      </c>
      <c r="AC508" s="58">
        <v>15.513500000000001</v>
      </c>
      <c r="AD508" s="58" t="s">
        <v>243</v>
      </c>
      <c r="AE508" s="58" t="s">
        <v>243</v>
      </c>
    </row>
    <row r="509" spans="1:31" x14ac:dyDescent="0.25">
      <c r="A509" s="58" t="str">
        <f t="shared" si="8"/>
        <v>Prostate18</v>
      </c>
      <c r="B509" s="58" t="s">
        <v>252</v>
      </c>
      <c r="C509" s="58" t="s">
        <v>10</v>
      </c>
      <c r="D509" s="58">
        <v>18</v>
      </c>
      <c r="G509" s="58">
        <v>7053</v>
      </c>
      <c r="I509" s="58">
        <v>14.666090000000001</v>
      </c>
      <c r="J509" s="58">
        <v>16.356000000000002</v>
      </c>
      <c r="K509" s="58">
        <v>14.18829</v>
      </c>
      <c r="L509" s="58">
        <v>16.852419999999999</v>
      </c>
      <c r="R509" s="58" t="s">
        <v>252</v>
      </c>
      <c r="S509" s="58" t="s">
        <v>10</v>
      </c>
      <c r="T509" s="58">
        <v>18</v>
      </c>
      <c r="W509" s="58">
        <v>7053</v>
      </c>
      <c r="Y509" s="58">
        <v>14.666090000000001</v>
      </c>
      <c r="Z509" s="58">
        <v>16.356000000000002</v>
      </c>
      <c r="AA509" s="58">
        <v>14.18829</v>
      </c>
      <c r="AB509" s="58">
        <v>16.852419999999999</v>
      </c>
    </row>
    <row r="510" spans="1:31" x14ac:dyDescent="0.25">
      <c r="A510" s="58" t="str">
        <f t="shared" si="8"/>
        <v>Prostate19</v>
      </c>
      <c r="B510" s="58" t="s">
        <v>252</v>
      </c>
      <c r="C510" s="58" t="s">
        <v>10</v>
      </c>
      <c r="D510" s="58">
        <v>19</v>
      </c>
      <c r="E510" s="58" t="s">
        <v>201</v>
      </c>
      <c r="F510" s="58" t="s">
        <v>184</v>
      </c>
      <c r="G510" s="58">
        <v>7214</v>
      </c>
      <c r="H510" s="58">
        <v>13.80649</v>
      </c>
      <c r="I510" s="58">
        <v>14.67564</v>
      </c>
      <c r="J510" s="58">
        <v>16.346540000000001</v>
      </c>
      <c r="K510" s="58">
        <v>14.20307</v>
      </c>
      <c r="L510" s="58">
        <v>16.837319999999998</v>
      </c>
      <c r="M510" s="58">
        <v>15.513500000000001</v>
      </c>
      <c r="N510" s="58" t="s">
        <v>244</v>
      </c>
      <c r="O510" s="58" t="s">
        <v>244</v>
      </c>
      <c r="R510" s="58" t="s">
        <v>252</v>
      </c>
      <c r="S510" s="58" t="s">
        <v>10</v>
      </c>
      <c r="T510" s="58">
        <v>19</v>
      </c>
      <c r="U510" s="58" t="s">
        <v>201</v>
      </c>
      <c r="V510" s="58" t="s">
        <v>184</v>
      </c>
      <c r="W510" s="58">
        <v>7214</v>
      </c>
      <c r="X510" s="58">
        <v>13.80649</v>
      </c>
      <c r="Y510" s="58">
        <v>14.67564</v>
      </c>
      <c r="Z510" s="58">
        <v>16.346540000000001</v>
      </c>
      <c r="AA510" s="58">
        <v>14.20307</v>
      </c>
      <c r="AB510" s="58">
        <v>16.837319999999998</v>
      </c>
      <c r="AC510" s="58">
        <v>15.513500000000001</v>
      </c>
      <c r="AD510" s="58" t="s">
        <v>244</v>
      </c>
      <c r="AE510" s="58" t="s">
        <v>244</v>
      </c>
    </row>
    <row r="511" spans="1:31" x14ac:dyDescent="0.25">
      <c r="A511" s="58" t="str">
        <f t="shared" si="8"/>
        <v>Prostate20</v>
      </c>
      <c r="B511" s="58" t="s">
        <v>252</v>
      </c>
      <c r="C511" s="58" t="s">
        <v>10</v>
      </c>
      <c r="D511" s="58">
        <v>20</v>
      </c>
      <c r="E511" s="58" t="s">
        <v>197</v>
      </c>
      <c r="F511" s="58" t="s">
        <v>221</v>
      </c>
      <c r="G511" s="58">
        <v>8061</v>
      </c>
      <c r="H511" s="58">
        <v>11.127649999999999</v>
      </c>
      <c r="I511" s="58">
        <v>14.721</v>
      </c>
      <c r="J511" s="58">
        <v>16.301639999999999</v>
      </c>
      <c r="K511" s="58">
        <v>14.27347</v>
      </c>
      <c r="L511" s="58">
        <v>16.765509999999999</v>
      </c>
      <c r="M511" s="58">
        <v>15.513500000000001</v>
      </c>
      <c r="N511" s="58" t="s">
        <v>244</v>
      </c>
      <c r="O511" s="58" t="s">
        <v>244</v>
      </c>
      <c r="R511" s="58" t="s">
        <v>252</v>
      </c>
      <c r="S511" s="58" t="s">
        <v>10</v>
      </c>
      <c r="T511" s="58">
        <v>20</v>
      </c>
      <c r="U511" s="58" t="s">
        <v>197</v>
      </c>
      <c r="V511" s="58" t="s">
        <v>221</v>
      </c>
      <c r="W511" s="58">
        <v>8061</v>
      </c>
      <c r="X511" s="58">
        <v>11.127649999999999</v>
      </c>
      <c r="Y511" s="58">
        <v>14.721</v>
      </c>
      <c r="Z511" s="58">
        <v>16.301639999999999</v>
      </c>
      <c r="AA511" s="58">
        <v>14.27347</v>
      </c>
      <c r="AB511" s="58">
        <v>16.765509999999999</v>
      </c>
      <c r="AC511" s="58">
        <v>15.513500000000001</v>
      </c>
      <c r="AD511" s="58" t="s">
        <v>244</v>
      </c>
      <c r="AE511" s="58" t="s">
        <v>244</v>
      </c>
    </row>
    <row r="512" spans="1:31" x14ac:dyDescent="0.25">
      <c r="A512" s="58" t="str">
        <f t="shared" si="8"/>
        <v>Prostate21</v>
      </c>
      <c r="B512" s="58" t="s">
        <v>252</v>
      </c>
      <c r="C512" s="58" t="s">
        <v>10</v>
      </c>
      <c r="D512" s="58">
        <v>21</v>
      </c>
      <c r="G512" s="58">
        <v>8353</v>
      </c>
      <c r="I512" s="58">
        <v>14.73504</v>
      </c>
      <c r="J512" s="58">
        <v>16.287849999999999</v>
      </c>
      <c r="K512" s="58">
        <v>14.29532</v>
      </c>
      <c r="L512" s="58">
        <v>16.74333</v>
      </c>
      <c r="R512" s="58" t="s">
        <v>252</v>
      </c>
      <c r="S512" s="58" t="s">
        <v>10</v>
      </c>
      <c r="T512" s="58">
        <v>21</v>
      </c>
      <c r="W512" s="58">
        <v>8353</v>
      </c>
      <c r="Y512" s="58">
        <v>14.73504</v>
      </c>
      <c r="Z512" s="58">
        <v>16.287849999999999</v>
      </c>
      <c r="AA512" s="58">
        <v>14.29532</v>
      </c>
      <c r="AB512" s="58">
        <v>16.74333</v>
      </c>
    </row>
    <row r="513" spans="1:31" x14ac:dyDescent="0.25">
      <c r="A513" s="58" t="str">
        <f t="shared" si="8"/>
        <v>Prostate22</v>
      </c>
      <c r="B513" s="58" t="s">
        <v>252</v>
      </c>
      <c r="C513" s="58" t="s">
        <v>10</v>
      </c>
      <c r="D513" s="58">
        <v>22</v>
      </c>
      <c r="E513" s="58" t="s">
        <v>193</v>
      </c>
      <c r="F513" s="58" t="s">
        <v>173</v>
      </c>
      <c r="G513" s="58">
        <v>8963</v>
      </c>
      <c r="H513" s="58">
        <v>10.297890000000001</v>
      </c>
      <c r="I513" s="58">
        <v>14.762079999999999</v>
      </c>
      <c r="J513" s="58">
        <v>16.261099999999999</v>
      </c>
      <c r="K513" s="58">
        <v>14.33732</v>
      </c>
      <c r="L513" s="58">
        <v>16.700489999999999</v>
      </c>
      <c r="M513" s="58">
        <v>15.513500000000001</v>
      </c>
      <c r="N513" s="58" t="s">
        <v>244</v>
      </c>
      <c r="O513" s="58" t="s">
        <v>244</v>
      </c>
      <c r="R513" s="58" t="s">
        <v>252</v>
      </c>
      <c r="S513" s="58" t="s">
        <v>10</v>
      </c>
      <c r="T513" s="58">
        <v>22</v>
      </c>
      <c r="U513" s="58" t="s">
        <v>193</v>
      </c>
      <c r="V513" s="58" t="s">
        <v>173</v>
      </c>
      <c r="W513" s="58">
        <v>8963</v>
      </c>
      <c r="X513" s="58">
        <v>10.297890000000001</v>
      </c>
      <c r="Y513" s="58">
        <v>14.762079999999999</v>
      </c>
      <c r="Z513" s="58">
        <v>16.261099999999999</v>
      </c>
      <c r="AA513" s="58">
        <v>14.33732</v>
      </c>
      <c r="AB513" s="58">
        <v>16.700489999999999</v>
      </c>
      <c r="AC513" s="58">
        <v>15.513500000000001</v>
      </c>
      <c r="AD513" s="58" t="s">
        <v>244</v>
      </c>
      <c r="AE513" s="58" t="s">
        <v>244</v>
      </c>
    </row>
    <row r="514" spans="1:31" x14ac:dyDescent="0.25">
      <c r="A514" s="58" t="str">
        <f t="shared" ref="A514:A577" si="9">CONCATENATE(C514,D514)</f>
        <v>Prostate23</v>
      </c>
      <c r="B514" s="58" t="s">
        <v>252</v>
      </c>
      <c r="C514" s="58" t="s">
        <v>10</v>
      </c>
      <c r="D514" s="58">
        <v>23</v>
      </c>
      <c r="G514" s="58">
        <v>9653</v>
      </c>
      <c r="I514" s="58">
        <v>14.78946</v>
      </c>
      <c r="J514" s="58">
        <v>16.233889999999999</v>
      </c>
      <c r="K514" s="58">
        <v>14.37992</v>
      </c>
      <c r="L514" s="58">
        <v>16.65709</v>
      </c>
      <c r="R514" s="58" t="s">
        <v>252</v>
      </c>
      <c r="S514" s="58" t="s">
        <v>10</v>
      </c>
      <c r="T514" s="58">
        <v>23</v>
      </c>
      <c r="W514" s="58">
        <v>9653</v>
      </c>
      <c r="Y514" s="58">
        <v>14.78946</v>
      </c>
      <c r="Z514" s="58">
        <v>16.233889999999999</v>
      </c>
      <c r="AA514" s="58">
        <v>14.37992</v>
      </c>
      <c r="AB514" s="58">
        <v>16.65709</v>
      </c>
    </row>
    <row r="515" spans="1:31" x14ac:dyDescent="0.25">
      <c r="A515" s="58" t="str">
        <f t="shared" si="9"/>
        <v>Prostate24</v>
      </c>
      <c r="B515" s="58" t="s">
        <v>252</v>
      </c>
      <c r="C515" s="58" t="s">
        <v>10</v>
      </c>
      <c r="D515" s="58">
        <v>24</v>
      </c>
      <c r="G515" s="58">
        <v>10953</v>
      </c>
      <c r="I515" s="58">
        <v>14.833909999999999</v>
      </c>
      <c r="J515" s="58">
        <v>16.18993</v>
      </c>
      <c r="K515" s="58">
        <v>14.44896</v>
      </c>
      <c r="L515" s="58">
        <v>16.586839999999999</v>
      </c>
      <c r="R515" s="58" t="s">
        <v>252</v>
      </c>
      <c r="S515" s="58" t="s">
        <v>10</v>
      </c>
      <c r="T515" s="58">
        <v>24</v>
      </c>
      <c r="W515" s="58">
        <v>10953</v>
      </c>
      <c r="Y515" s="58">
        <v>14.833909999999999</v>
      </c>
      <c r="Z515" s="58">
        <v>16.18993</v>
      </c>
      <c r="AA515" s="58">
        <v>14.44896</v>
      </c>
      <c r="AB515" s="58">
        <v>16.586839999999999</v>
      </c>
    </row>
    <row r="516" spans="1:31" x14ac:dyDescent="0.25">
      <c r="A516" s="58" t="str">
        <f t="shared" si="9"/>
        <v>Prostate25</v>
      </c>
      <c r="B516" s="58" t="s">
        <v>252</v>
      </c>
      <c r="C516" s="58" t="s">
        <v>10</v>
      </c>
      <c r="D516" s="58">
        <v>25</v>
      </c>
      <c r="G516" s="58">
        <v>12253</v>
      </c>
      <c r="I516" s="58">
        <v>14.87106</v>
      </c>
      <c r="J516" s="58">
        <v>16.153120000000001</v>
      </c>
      <c r="K516" s="58">
        <v>14.506779999999999</v>
      </c>
      <c r="L516" s="58">
        <v>16.52807</v>
      </c>
      <c r="R516" s="58" t="s">
        <v>252</v>
      </c>
      <c r="S516" s="58" t="s">
        <v>10</v>
      </c>
      <c r="T516" s="58">
        <v>25</v>
      </c>
      <c r="W516" s="58">
        <v>12253</v>
      </c>
      <c r="Y516" s="58">
        <v>14.87106</v>
      </c>
      <c r="Z516" s="58">
        <v>16.153120000000001</v>
      </c>
      <c r="AA516" s="58">
        <v>14.506779999999999</v>
      </c>
      <c r="AB516" s="58">
        <v>16.52807</v>
      </c>
    </row>
    <row r="517" spans="1:31" x14ac:dyDescent="0.25">
      <c r="A517" s="58" t="str">
        <f t="shared" si="9"/>
        <v>Prostate26</v>
      </c>
      <c r="B517" s="58" t="s">
        <v>252</v>
      </c>
      <c r="C517" s="58" t="s">
        <v>10</v>
      </c>
      <c r="D517" s="58">
        <v>26</v>
      </c>
      <c r="E517" s="58" t="s">
        <v>192</v>
      </c>
      <c r="F517" s="58" t="s">
        <v>185</v>
      </c>
      <c r="G517" s="58">
        <v>13046</v>
      </c>
      <c r="H517" s="58">
        <v>18.542079999999999</v>
      </c>
      <c r="I517" s="58">
        <v>14.890919999999999</v>
      </c>
      <c r="J517" s="58">
        <v>16.133420000000001</v>
      </c>
      <c r="K517" s="58">
        <v>14.537739999999999</v>
      </c>
      <c r="L517" s="58">
        <v>16.49663</v>
      </c>
      <c r="M517" s="58">
        <v>15.513500000000001</v>
      </c>
      <c r="N517" s="58" t="s">
        <v>253</v>
      </c>
      <c r="O517" s="58" t="s">
        <v>253</v>
      </c>
      <c r="R517" s="58" t="s">
        <v>252</v>
      </c>
      <c r="S517" s="58" t="s">
        <v>10</v>
      </c>
      <c r="T517" s="58">
        <v>26</v>
      </c>
      <c r="U517" s="58" t="s">
        <v>192</v>
      </c>
      <c r="V517" s="58" t="s">
        <v>185</v>
      </c>
      <c r="W517" s="58">
        <v>13046</v>
      </c>
      <c r="X517" s="58">
        <v>18.542079999999999</v>
      </c>
      <c r="Y517" s="58">
        <v>14.890919999999999</v>
      </c>
      <c r="Z517" s="58">
        <v>16.133420000000001</v>
      </c>
      <c r="AA517" s="58">
        <v>14.537739999999999</v>
      </c>
      <c r="AB517" s="58">
        <v>16.49663</v>
      </c>
      <c r="AC517" s="58">
        <v>15.513500000000001</v>
      </c>
      <c r="AD517" s="58" t="s">
        <v>253</v>
      </c>
      <c r="AE517" s="58" t="s">
        <v>253</v>
      </c>
    </row>
    <row r="518" spans="1:31" x14ac:dyDescent="0.25">
      <c r="A518" s="58" t="str">
        <f t="shared" si="9"/>
        <v>Prostate27</v>
      </c>
      <c r="B518" s="58" t="s">
        <v>252</v>
      </c>
      <c r="C518" s="58" t="s">
        <v>10</v>
      </c>
      <c r="D518" s="58">
        <v>27</v>
      </c>
      <c r="G518" s="58">
        <v>13553</v>
      </c>
      <c r="I518" s="58">
        <v>14.902710000000001</v>
      </c>
      <c r="J518" s="58">
        <v>16.12171</v>
      </c>
      <c r="K518" s="58">
        <v>14.55611</v>
      </c>
      <c r="L518" s="58">
        <v>16.478020000000001</v>
      </c>
      <c r="R518" s="58" t="s">
        <v>252</v>
      </c>
      <c r="S518" s="58" t="s">
        <v>10</v>
      </c>
      <c r="T518" s="58">
        <v>27</v>
      </c>
      <c r="W518" s="58">
        <v>13553</v>
      </c>
      <c r="Y518" s="58">
        <v>14.902710000000001</v>
      </c>
      <c r="Z518" s="58">
        <v>16.12171</v>
      </c>
      <c r="AA518" s="58">
        <v>14.55611</v>
      </c>
      <c r="AB518" s="58">
        <v>16.478020000000001</v>
      </c>
    </row>
    <row r="519" spans="1:31" x14ac:dyDescent="0.25">
      <c r="A519" s="58" t="str">
        <f t="shared" si="9"/>
        <v>Prostate28</v>
      </c>
      <c r="B519" s="58" t="s">
        <v>252</v>
      </c>
      <c r="C519" s="58" t="s">
        <v>10</v>
      </c>
      <c r="D519" s="58">
        <v>28</v>
      </c>
      <c r="G519" s="58">
        <v>14853</v>
      </c>
      <c r="I519" s="58">
        <v>14.93009</v>
      </c>
      <c r="J519" s="58">
        <v>16.094570000000001</v>
      </c>
      <c r="K519" s="58">
        <v>14.598800000000001</v>
      </c>
      <c r="L519" s="58">
        <v>16.434660000000001</v>
      </c>
      <c r="R519" s="58" t="s">
        <v>252</v>
      </c>
      <c r="S519" s="58" t="s">
        <v>10</v>
      </c>
      <c r="T519" s="58">
        <v>28</v>
      </c>
      <c r="W519" s="58">
        <v>14853</v>
      </c>
      <c r="Y519" s="58">
        <v>14.93009</v>
      </c>
      <c r="Z519" s="58">
        <v>16.094570000000001</v>
      </c>
      <c r="AA519" s="58">
        <v>14.598800000000001</v>
      </c>
      <c r="AB519" s="58">
        <v>16.434660000000001</v>
      </c>
    </row>
    <row r="520" spans="1:31" x14ac:dyDescent="0.25">
      <c r="A520" s="58" t="str">
        <f t="shared" si="9"/>
        <v>Prostate29</v>
      </c>
      <c r="B520" s="58" t="s">
        <v>252</v>
      </c>
      <c r="C520" s="58" t="s">
        <v>10</v>
      </c>
      <c r="D520" s="58">
        <v>29</v>
      </c>
      <c r="G520" s="58">
        <v>16153</v>
      </c>
      <c r="I520" s="58">
        <v>14.95411</v>
      </c>
      <c r="J520" s="58">
        <v>16.070720000000001</v>
      </c>
      <c r="K520" s="58">
        <v>14.63626</v>
      </c>
      <c r="L520" s="58">
        <v>16.396730000000002</v>
      </c>
      <c r="R520" s="58" t="s">
        <v>252</v>
      </c>
      <c r="S520" s="58" t="s">
        <v>10</v>
      </c>
      <c r="T520" s="58">
        <v>29</v>
      </c>
      <c r="W520" s="58">
        <v>16153</v>
      </c>
      <c r="Y520" s="58">
        <v>14.95411</v>
      </c>
      <c r="Z520" s="58">
        <v>16.070720000000001</v>
      </c>
      <c r="AA520" s="58">
        <v>14.63626</v>
      </c>
      <c r="AB520" s="58">
        <v>16.396730000000002</v>
      </c>
    </row>
    <row r="521" spans="1:31" x14ac:dyDescent="0.25">
      <c r="A521" s="58" t="str">
        <f t="shared" si="9"/>
        <v>Prostate30</v>
      </c>
      <c r="B521" s="58" t="s">
        <v>252</v>
      </c>
      <c r="C521" s="58" t="s">
        <v>10</v>
      </c>
      <c r="D521" s="58">
        <v>30</v>
      </c>
      <c r="E521" s="58" t="s">
        <v>194</v>
      </c>
      <c r="F521" s="58" t="s">
        <v>174</v>
      </c>
      <c r="G521" s="58">
        <v>16271</v>
      </c>
      <c r="H521" s="58">
        <v>12.60525</v>
      </c>
      <c r="I521" s="58">
        <v>14.956149999999999</v>
      </c>
      <c r="J521" s="58">
        <v>16.068719999999999</v>
      </c>
      <c r="K521" s="58">
        <v>14.639469999999999</v>
      </c>
      <c r="L521" s="58">
        <v>16.393509999999999</v>
      </c>
      <c r="M521" s="58">
        <v>15.513500000000001</v>
      </c>
      <c r="N521" s="58" t="s">
        <v>244</v>
      </c>
      <c r="O521" s="58" t="s">
        <v>244</v>
      </c>
      <c r="R521" s="58" t="s">
        <v>252</v>
      </c>
      <c r="S521" s="58" t="s">
        <v>10</v>
      </c>
      <c r="T521" s="58">
        <v>30</v>
      </c>
      <c r="U521" s="58" t="s">
        <v>194</v>
      </c>
      <c r="V521" s="58" t="s">
        <v>174</v>
      </c>
      <c r="W521" s="58">
        <v>16271</v>
      </c>
      <c r="X521" s="58">
        <v>12.60525</v>
      </c>
      <c r="Y521" s="58">
        <v>14.956149999999999</v>
      </c>
      <c r="Z521" s="58">
        <v>16.068719999999999</v>
      </c>
      <c r="AA521" s="58">
        <v>14.639469999999999</v>
      </c>
      <c r="AB521" s="58">
        <v>16.393509999999999</v>
      </c>
      <c r="AC521" s="58">
        <v>15.513500000000001</v>
      </c>
      <c r="AD521" s="58" t="s">
        <v>244</v>
      </c>
      <c r="AE521" s="58" t="s">
        <v>244</v>
      </c>
    </row>
    <row r="522" spans="1:31" x14ac:dyDescent="0.25">
      <c r="A522" s="58" t="str">
        <f t="shared" si="9"/>
        <v>Prostate31</v>
      </c>
      <c r="B522" s="58" t="s">
        <v>252</v>
      </c>
      <c r="C522" s="58" t="s">
        <v>10</v>
      </c>
      <c r="D522" s="58">
        <v>31</v>
      </c>
      <c r="G522" s="58">
        <v>17453</v>
      </c>
      <c r="I522" s="58">
        <v>14.975390000000001</v>
      </c>
      <c r="J522" s="58">
        <v>16.049610000000001</v>
      </c>
      <c r="K522" s="58">
        <v>14.669449999999999</v>
      </c>
      <c r="L522" s="58">
        <v>16.36307</v>
      </c>
      <c r="R522" s="58" t="s">
        <v>252</v>
      </c>
      <c r="S522" s="58" t="s">
        <v>10</v>
      </c>
      <c r="T522" s="58">
        <v>31</v>
      </c>
      <c r="W522" s="58">
        <v>17453</v>
      </c>
      <c r="Y522" s="58">
        <v>14.975390000000001</v>
      </c>
      <c r="Z522" s="58">
        <v>16.049610000000001</v>
      </c>
      <c r="AA522" s="58">
        <v>14.669449999999999</v>
      </c>
      <c r="AB522" s="58">
        <v>16.36307</v>
      </c>
    </row>
    <row r="523" spans="1:31" x14ac:dyDescent="0.25">
      <c r="A523" s="58" t="str">
        <f t="shared" si="9"/>
        <v>Rectum1</v>
      </c>
      <c r="B523" s="58" t="s">
        <v>252</v>
      </c>
      <c r="C523" s="58" t="s">
        <v>5</v>
      </c>
      <c r="D523" s="58">
        <v>1</v>
      </c>
      <c r="G523" s="58">
        <v>598</v>
      </c>
      <c r="I523" s="58">
        <v>59.23677</v>
      </c>
      <c r="J523" s="58">
        <v>66.969639999999998</v>
      </c>
      <c r="K523" s="58">
        <v>56.969760000000001</v>
      </c>
      <c r="L523" s="58">
        <v>69.152460000000005</v>
      </c>
      <c r="R523" s="58" t="s">
        <v>252</v>
      </c>
      <c r="S523" s="58" t="s">
        <v>5</v>
      </c>
      <c r="T523" s="58">
        <v>1</v>
      </c>
      <c r="W523" s="58">
        <v>598</v>
      </c>
      <c r="Y523" s="58">
        <v>59.23677</v>
      </c>
      <c r="Z523" s="58">
        <v>66.969639999999998</v>
      </c>
      <c r="AA523" s="58">
        <v>56.969760000000001</v>
      </c>
      <c r="AB523" s="58">
        <v>69.152460000000005</v>
      </c>
    </row>
    <row r="524" spans="1:31" x14ac:dyDescent="0.25">
      <c r="A524" s="58" t="str">
        <f t="shared" si="9"/>
        <v>Rectum2</v>
      </c>
      <c r="B524" s="58" t="s">
        <v>252</v>
      </c>
      <c r="C524" s="58" t="s">
        <v>5</v>
      </c>
      <c r="D524" s="58">
        <v>2</v>
      </c>
      <c r="E524" s="58" t="s">
        <v>195</v>
      </c>
      <c r="F524" s="58" t="s">
        <v>181</v>
      </c>
      <c r="G524" s="58">
        <v>625</v>
      </c>
      <c r="H524" s="58">
        <v>56.32</v>
      </c>
      <c r="I524" s="58">
        <v>59.32602</v>
      </c>
      <c r="J524" s="58">
        <v>66.886889999999994</v>
      </c>
      <c r="K524" s="58">
        <v>57.112389999999998</v>
      </c>
      <c r="L524" s="58">
        <v>69.025599999999997</v>
      </c>
      <c r="M524" s="58">
        <v>63.207279999999997</v>
      </c>
      <c r="N524" s="58" t="s">
        <v>244</v>
      </c>
      <c r="O524" s="58" t="s">
        <v>244</v>
      </c>
      <c r="R524" s="58" t="s">
        <v>252</v>
      </c>
      <c r="S524" s="58" t="s">
        <v>5</v>
      </c>
      <c r="T524" s="58">
        <v>2</v>
      </c>
      <c r="U524" s="58" t="s">
        <v>195</v>
      </c>
      <c r="V524" s="58" t="s">
        <v>181</v>
      </c>
      <c r="W524" s="58">
        <v>625</v>
      </c>
      <c r="X524" s="58">
        <v>56.32</v>
      </c>
      <c r="Y524" s="58">
        <v>59.32602</v>
      </c>
      <c r="Z524" s="58">
        <v>66.886889999999994</v>
      </c>
      <c r="AA524" s="58">
        <v>57.112389999999998</v>
      </c>
      <c r="AB524" s="58">
        <v>69.025599999999997</v>
      </c>
      <c r="AC524" s="58">
        <v>63.207279999999997</v>
      </c>
      <c r="AD524" s="58" t="s">
        <v>244</v>
      </c>
      <c r="AE524" s="58" t="s">
        <v>244</v>
      </c>
    </row>
    <row r="525" spans="1:31" x14ac:dyDescent="0.25">
      <c r="A525" s="58" t="str">
        <f t="shared" si="9"/>
        <v>Rectum3</v>
      </c>
      <c r="B525" s="58" t="s">
        <v>252</v>
      </c>
      <c r="C525" s="58" t="s">
        <v>5</v>
      </c>
      <c r="D525" s="58">
        <v>3</v>
      </c>
      <c r="E525" s="58" t="s">
        <v>189</v>
      </c>
      <c r="F525" s="58" t="s">
        <v>214</v>
      </c>
      <c r="G525" s="58">
        <v>836</v>
      </c>
      <c r="H525" s="58">
        <v>70.095699999999994</v>
      </c>
      <c r="I525" s="58">
        <v>59.862490000000001</v>
      </c>
      <c r="J525" s="58">
        <v>66.40128</v>
      </c>
      <c r="K525" s="58">
        <v>57.949719999999999</v>
      </c>
      <c r="L525" s="58">
        <v>68.255030000000005</v>
      </c>
      <c r="M525" s="58">
        <v>63.207279999999997</v>
      </c>
      <c r="N525" s="58" t="s">
        <v>253</v>
      </c>
      <c r="O525" s="58" t="s">
        <v>253</v>
      </c>
      <c r="R525" s="58" t="s">
        <v>252</v>
      </c>
      <c r="S525" s="58" t="s">
        <v>5</v>
      </c>
      <c r="T525" s="58">
        <v>3</v>
      </c>
      <c r="U525" s="58" t="s">
        <v>189</v>
      </c>
      <c r="V525" s="58" t="s">
        <v>214</v>
      </c>
      <c r="W525" s="58">
        <v>836</v>
      </c>
      <c r="X525" s="58">
        <v>70.095699999999994</v>
      </c>
      <c r="Y525" s="58">
        <v>59.862490000000001</v>
      </c>
      <c r="Z525" s="58">
        <v>66.40128</v>
      </c>
      <c r="AA525" s="58">
        <v>57.949719999999999</v>
      </c>
      <c r="AB525" s="58">
        <v>68.255030000000005</v>
      </c>
      <c r="AC525" s="58">
        <v>63.207279999999997</v>
      </c>
      <c r="AD525" s="58" t="s">
        <v>253</v>
      </c>
      <c r="AE525" s="58" t="s">
        <v>253</v>
      </c>
    </row>
    <row r="526" spans="1:31" x14ac:dyDescent="0.25">
      <c r="A526" s="58" t="str">
        <f t="shared" si="9"/>
        <v>Rectum4</v>
      </c>
      <c r="B526" s="58" t="s">
        <v>252</v>
      </c>
      <c r="C526" s="58" t="s">
        <v>5</v>
      </c>
      <c r="D526" s="58">
        <v>4</v>
      </c>
      <c r="G526" s="58">
        <v>868</v>
      </c>
      <c r="I526" s="58">
        <v>59.926969999999997</v>
      </c>
      <c r="J526" s="58">
        <v>66.343410000000006</v>
      </c>
      <c r="K526" s="58">
        <v>58.051290000000002</v>
      </c>
      <c r="L526" s="58">
        <v>68.162949999999995</v>
      </c>
      <c r="R526" s="58" t="s">
        <v>252</v>
      </c>
      <c r="S526" s="58" t="s">
        <v>5</v>
      </c>
      <c r="T526" s="58">
        <v>4</v>
      </c>
      <c r="W526" s="58">
        <v>868</v>
      </c>
      <c r="Y526" s="58">
        <v>59.926969999999997</v>
      </c>
      <c r="Z526" s="58">
        <v>66.343410000000006</v>
      </c>
      <c r="AA526" s="58">
        <v>58.051290000000002</v>
      </c>
      <c r="AB526" s="58">
        <v>68.162949999999995</v>
      </c>
    </row>
    <row r="527" spans="1:31" x14ac:dyDescent="0.25">
      <c r="A527" s="58" t="str">
        <f t="shared" si="9"/>
        <v>Rectum5</v>
      </c>
      <c r="B527" s="58" t="s">
        <v>252</v>
      </c>
      <c r="C527" s="58" t="s">
        <v>5</v>
      </c>
      <c r="D527" s="58">
        <v>5</v>
      </c>
      <c r="E527" s="58" t="s">
        <v>196</v>
      </c>
      <c r="F527" s="58" t="s">
        <v>215</v>
      </c>
      <c r="G527" s="58">
        <v>942</v>
      </c>
      <c r="H527" s="58">
        <v>59.978769999999997</v>
      </c>
      <c r="I527" s="58">
        <v>60.061030000000002</v>
      </c>
      <c r="J527" s="58">
        <v>66.220759999999999</v>
      </c>
      <c r="K527" s="58">
        <v>58.261099999999999</v>
      </c>
      <c r="L527" s="58">
        <v>67.96781</v>
      </c>
      <c r="M527" s="58">
        <v>63.207279999999997</v>
      </c>
      <c r="N527" s="58" t="s">
        <v>244</v>
      </c>
      <c r="O527" s="58" t="s">
        <v>243</v>
      </c>
      <c r="R527" s="58" t="s">
        <v>252</v>
      </c>
      <c r="S527" s="58" t="s">
        <v>5</v>
      </c>
      <c r="T527" s="58">
        <v>5</v>
      </c>
      <c r="U527" s="58" t="s">
        <v>196</v>
      </c>
      <c r="V527" s="58" t="s">
        <v>215</v>
      </c>
      <c r="W527" s="58">
        <v>942</v>
      </c>
      <c r="X527" s="58">
        <v>59.978769999999997</v>
      </c>
      <c r="Y527" s="58">
        <v>60.061030000000002</v>
      </c>
      <c r="Z527" s="58">
        <v>66.220759999999999</v>
      </c>
      <c r="AA527" s="58">
        <v>58.261099999999999</v>
      </c>
      <c r="AB527" s="58">
        <v>67.96781</v>
      </c>
      <c r="AC527" s="58">
        <v>63.207279999999997</v>
      </c>
      <c r="AD527" s="58" t="s">
        <v>244</v>
      </c>
      <c r="AE527" s="58" t="s">
        <v>243</v>
      </c>
    </row>
    <row r="528" spans="1:31" x14ac:dyDescent="0.25">
      <c r="A528" s="58" t="str">
        <f t="shared" si="9"/>
        <v>Rectum6</v>
      </c>
      <c r="B528" s="58" t="s">
        <v>252</v>
      </c>
      <c r="C528" s="58" t="s">
        <v>5</v>
      </c>
      <c r="D528" s="58">
        <v>6</v>
      </c>
      <c r="E528" s="58" t="s">
        <v>203</v>
      </c>
      <c r="F528" s="58" t="s">
        <v>216</v>
      </c>
      <c r="G528" s="58">
        <v>967</v>
      </c>
      <c r="H528" s="58">
        <v>56.566699999999997</v>
      </c>
      <c r="I528" s="58">
        <v>60.102899999999998</v>
      </c>
      <c r="J528" s="58">
        <v>66.181470000000004</v>
      </c>
      <c r="K528" s="58">
        <v>58.327770000000001</v>
      </c>
      <c r="L528" s="58">
        <v>67.907560000000004</v>
      </c>
      <c r="M528" s="58">
        <v>63.207279999999997</v>
      </c>
      <c r="N528" s="58" t="s">
        <v>244</v>
      </c>
      <c r="O528" s="58" t="s">
        <v>244</v>
      </c>
      <c r="R528" s="58" t="s">
        <v>252</v>
      </c>
      <c r="S528" s="58" t="s">
        <v>5</v>
      </c>
      <c r="T528" s="58">
        <v>6</v>
      </c>
      <c r="U528" s="58" t="s">
        <v>203</v>
      </c>
      <c r="V528" s="58" t="s">
        <v>216</v>
      </c>
      <c r="W528" s="58">
        <v>967</v>
      </c>
      <c r="X528" s="58">
        <v>56.566699999999997</v>
      </c>
      <c r="Y528" s="58">
        <v>60.102899999999998</v>
      </c>
      <c r="Z528" s="58">
        <v>66.181470000000004</v>
      </c>
      <c r="AA528" s="58">
        <v>58.327770000000001</v>
      </c>
      <c r="AB528" s="58">
        <v>67.907560000000004</v>
      </c>
      <c r="AC528" s="58">
        <v>63.207279999999997</v>
      </c>
      <c r="AD528" s="58" t="s">
        <v>244</v>
      </c>
      <c r="AE528" s="58" t="s">
        <v>244</v>
      </c>
    </row>
    <row r="529" spans="1:31" x14ac:dyDescent="0.25">
      <c r="A529" s="58" t="str">
        <f t="shared" si="9"/>
        <v>Rectum7</v>
      </c>
      <c r="B529" s="58" t="s">
        <v>252</v>
      </c>
      <c r="C529" s="58" t="s">
        <v>5</v>
      </c>
      <c r="D529" s="58">
        <v>7</v>
      </c>
      <c r="E529" s="58" t="s">
        <v>205</v>
      </c>
      <c r="F529" s="58" t="s">
        <v>303</v>
      </c>
      <c r="G529" s="58">
        <v>980</v>
      </c>
      <c r="H529" s="58">
        <v>56.122450000000001</v>
      </c>
      <c r="I529" s="58">
        <v>60.123910000000002</v>
      </c>
      <c r="J529" s="58">
        <v>66.163539999999998</v>
      </c>
      <c r="K529" s="58">
        <v>58.360500000000002</v>
      </c>
      <c r="L529" s="58">
        <v>67.876040000000003</v>
      </c>
      <c r="M529" s="58">
        <v>63.207279999999997</v>
      </c>
      <c r="N529" s="58" t="s">
        <v>244</v>
      </c>
      <c r="O529" s="58" t="s">
        <v>244</v>
      </c>
      <c r="R529" s="58" t="s">
        <v>252</v>
      </c>
      <c r="S529" s="58" t="s">
        <v>5</v>
      </c>
      <c r="T529" s="58">
        <v>7</v>
      </c>
      <c r="U529" s="58" t="s">
        <v>205</v>
      </c>
      <c r="V529" s="58" t="s">
        <v>217</v>
      </c>
      <c r="W529" s="58">
        <v>980</v>
      </c>
      <c r="X529" s="58">
        <v>56.122450000000001</v>
      </c>
      <c r="Y529" s="58">
        <v>60.123910000000002</v>
      </c>
      <c r="Z529" s="58">
        <v>66.163539999999998</v>
      </c>
      <c r="AA529" s="58">
        <v>58.360500000000002</v>
      </c>
      <c r="AB529" s="58">
        <v>67.876040000000003</v>
      </c>
      <c r="AC529" s="58">
        <v>63.207279999999997</v>
      </c>
      <c r="AD529" s="58" t="s">
        <v>244</v>
      </c>
      <c r="AE529" s="58" t="s">
        <v>244</v>
      </c>
    </row>
    <row r="530" spans="1:31" x14ac:dyDescent="0.25">
      <c r="A530" s="58" t="str">
        <f t="shared" si="9"/>
        <v>Rectum8</v>
      </c>
      <c r="B530" s="58" t="s">
        <v>252</v>
      </c>
      <c r="C530" s="58" t="s">
        <v>5</v>
      </c>
      <c r="D530" s="58">
        <v>8</v>
      </c>
      <c r="E530" s="58" t="s">
        <v>191</v>
      </c>
      <c r="F530" s="58" t="s">
        <v>245</v>
      </c>
      <c r="G530" s="58">
        <v>1010</v>
      </c>
      <c r="H530" s="58">
        <v>64.653469999999999</v>
      </c>
      <c r="I530" s="58">
        <v>60.170839999999998</v>
      </c>
      <c r="J530" s="58">
        <v>66.119699999999995</v>
      </c>
      <c r="K530" s="58">
        <v>58.433349999999997</v>
      </c>
      <c r="L530" s="58">
        <v>67.807400000000001</v>
      </c>
      <c r="M530" s="58">
        <v>63.207279999999997</v>
      </c>
      <c r="N530" s="58" t="s">
        <v>243</v>
      </c>
      <c r="O530" s="58" t="s">
        <v>243</v>
      </c>
      <c r="R530" s="58" t="s">
        <v>252</v>
      </c>
      <c r="S530" s="58" t="s">
        <v>5</v>
      </c>
      <c r="T530" s="58">
        <v>8</v>
      </c>
      <c r="U530" s="58" t="s">
        <v>191</v>
      </c>
      <c r="V530" s="58" t="s">
        <v>245</v>
      </c>
      <c r="W530" s="58">
        <v>1010</v>
      </c>
      <c r="X530" s="58">
        <v>64.653469999999999</v>
      </c>
      <c r="Y530" s="58">
        <v>60.170839999999998</v>
      </c>
      <c r="Z530" s="58">
        <v>66.119699999999995</v>
      </c>
      <c r="AA530" s="58">
        <v>58.433349999999997</v>
      </c>
      <c r="AB530" s="58">
        <v>67.807400000000001</v>
      </c>
      <c r="AC530" s="58">
        <v>63.207279999999997</v>
      </c>
      <c r="AD530" s="58" t="s">
        <v>243</v>
      </c>
      <c r="AE530" s="58" t="s">
        <v>243</v>
      </c>
    </row>
    <row r="531" spans="1:31" x14ac:dyDescent="0.25">
      <c r="A531" s="58" t="str">
        <f t="shared" si="9"/>
        <v>Rectum9</v>
      </c>
      <c r="B531" s="58" t="s">
        <v>252</v>
      </c>
      <c r="C531" s="58" t="s">
        <v>5</v>
      </c>
      <c r="D531" s="58">
        <v>9</v>
      </c>
      <c r="E531" s="58" t="s">
        <v>199</v>
      </c>
      <c r="F531" s="58" t="s">
        <v>179</v>
      </c>
      <c r="G531" s="58">
        <v>1108</v>
      </c>
      <c r="H531" s="58">
        <v>67.960290000000001</v>
      </c>
      <c r="I531" s="58">
        <v>60.310989999999997</v>
      </c>
      <c r="J531" s="58">
        <v>65.990480000000005</v>
      </c>
      <c r="K531" s="58">
        <v>58.653359999999999</v>
      </c>
      <c r="L531" s="58">
        <v>67.602329999999995</v>
      </c>
      <c r="M531" s="58">
        <v>63.207279999999997</v>
      </c>
      <c r="N531" s="58" t="s">
        <v>253</v>
      </c>
      <c r="O531" s="58" t="s">
        <v>253</v>
      </c>
      <c r="R531" s="58" t="s">
        <v>252</v>
      </c>
      <c r="S531" s="58" t="s">
        <v>5</v>
      </c>
      <c r="T531" s="58">
        <v>9</v>
      </c>
      <c r="U531" s="58" t="s">
        <v>199</v>
      </c>
      <c r="V531" s="58" t="s">
        <v>179</v>
      </c>
      <c r="W531" s="58">
        <v>1108</v>
      </c>
      <c r="X531" s="58">
        <v>67.960290000000001</v>
      </c>
      <c r="Y531" s="58">
        <v>60.310989999999997</v>
      </c>
      <c r="Z531" s="58">
        <v>65.990480000000005</v>
      </c>
      <c r="AA531" s="58">
        <v>58.653359999999999</v>
      </c>
      <c r="AB531" s="58">
        <v>67.602329999999995</v>
      </c>
      <c r="AC531" s="58">
        <v>63.207279999999997</v>
      </c>
      <c r="AD531" s="58" t="s">
        <v>253</v>
      </c>
      <c r="AE531" s="58" t="s">
        <v>253</v>
      </c>
    </row>
    <row r="532" spans="1:31" x14ac:dyDescent="0.25">
      <c r="A532" s="58" t="str">
        <f t="shared" si="9"/>
        <v>Rectum10</v>
      </c>
      <c r="B532" s="58" t="s">
        <v>252</v>
      </c>
      <c r="C532" s="58" t="s">
        <v>5</v>
      </c>
      <c r="D532" s="58">
        <v>10</v>
      </c>
      <c r="G532" s="58">
        <v>1138</v>
      </c>
      <c r="I532" s="58">
        <v>60.350290000000001</v>
      </c>
      <c r="J532" s="58">
        <v>65.954849999999993</v>
      </c>
      <c r="K532" s="58">
        <v>58.714399999999998</v>
      </c>
      <c r="L532" s="58">
        <v>67.546729999999997</v>
      </c>
      <c r="R532" s="58" t="s">
        <v>252</v>
      </c>
      <c r="S532" s="58" t="s">
        <v>5</v>
      </c>
      <c r="T532" s="58">
        <v>10</v>
      </c>
      <c r="W532" s="58">
        <v>1138</v>
      </c>
      <c r="Y532" s="58">
        <v>60.350290000000001</v>
      </c>
      <c r="Z532" s="58">
        <v>65.954849999999993</v>
      </c>
      <c r="AA532" s="58">
        <v>58.714399999999998</v>
      </c>
      <c r="AB532" s="58">
        <v>67.546729999999997</v>
      </c>
    </row>
    <row r="533" spans="1:31" x14ac:dyDescent="0.25">
      <c r="A533" s="58" t="str">
        <f t="shared" si="9"/>
        <v>Rectum11</v>
      </c>
      <c r="B533" s="58" t="s">
        <v>252</v>
      </c>
      <c r="C533" s="58" t="s">
        <v>5</v>
      </c>
      <c r="D533" s="58">
        <v>11</v>
      </c>
      <c r="E533" s="58" t="s">
        <v>198</v>
      </c>
      <c r="F533" s="58" t="s">
        <v>183</v>
      </c>
      <c r="G533" s="58">
        <v>1147</v>
      </c>
      <c r="H533" s="58">
        <v>61.115960000000001</v>
      </c>
      <c r="I533" s="58">
        <v>60.361420000000003</v>
      </c>
      <c r="J533" s="58">
        <v>65.944190000000006</v>
      </c>
      <c r="K533" s="58">
        <v>58.731729999999999</v>
      </c>
      <c r="L533" s="58">
        <v>67.530199999999994</v>
      </c>
      <c r="M533" s="58">
        <v>63.207279999999997</v>
      </c>
      <c r="N533" s="58" t="s">
        <v>243</v>
      </c>
      <c r="O533" s="58" t="s">
        <v>243</v>
      </c>
      <c r="R533" s="58" t="s">
        <v>252</v>
      </c>
      <c r="S533" s="58" t="s">
        <v>5</v>
      </c>
      <c r="T533" s="58">
        <v>11</v>
      </c>
      <c r="U533" s="58" t="s">
        <v>198</v>
      </c>
      <c r="V533" s="58" t="s">
        <v>183</v>
      </c>
      <c r="W533" s="58">
        <v>1147</v>
      </c>
      <c r="X533" s="58">
        <v>61.115960000000001</v>
      </c>
      <c r="Y533" s="58">
        <v>60.361420000000003</v>
      </c>
      <c r="Z533" s="58">
        <v>65.944190000000006</v>
      </c>
      <c r="AA533" s="58">
        <v>58.731729999999999</v>
      </c>
      <c r="AB533" s="58">
        <v>67.530199999999994</v>
      </c>
      <c r="AC533" s="58">
        <v>63.207279999999997</v>
      </c>
      <c r="AD533" s="58" t="s">
        <v>243</v>
      </c>
      <c r="AE533" s="58" t="s">
        <v>243</v>
      </c>
    </row>
    <row r="534" spans="1:31" x14ac:dyDescent="0.25">
      <c r="A534" s="58" t="str">
        <f t="shared" si="9"/>
        <v>Rectum12</v>
      </c>
      <c r="B534" s="58" t="s">
        <v>252</v>
      </c>
      <c r="C534" s="58" t="s">
        <v>5</v>
      </c>
      <c r="D534" s="58">
        <v>12</v>
      </c>
      <c r="E534" s="58" t="s">
        <v>206</v>
      </c>
      <c r="F534" s="58" t="s">
        <v>304</v>
      </c>
      <c r="G534" s="58">
        <v>1177</v>
      </c>
      <c r="H534" s="58">
        <v>59.558199999999999</v>
      </c>
      <c r="I534" s="58">
        <v>60.399320000000003</v>
      </c>
      <c r="J534" s="58">
        <v>65.909520000000001</v>
      </c>
      <c r="K534" s="58">
        <v>58.79166</v>
      </c>
      <c r="L534" s="58">
        <v>67.474900000000005</v>
      </c>
      <c r="M534" s="58">
        <v>63.207279999999997</v>
      </c>
      <c r="N534" s="58" t="s">
        <v>244</v>
      </c>
      <c r="O534" s="58" t="s">
        <v>243</v>
      </c>
      <c r="R534" s="58" t="s">
        <v>252</v>
      </c>
      <c r="S534" s="58" t="s">
        <v>5</v>
      </c>
      <c r="T534" s="58">
        <v>12</v>
      </c>
      <c r="U534" s="58" t="s">
        <v>206</v>
      </c>
      <c r="V534" s="58" t="s">
        <v>218</v>
      </c>
      <c r="W534" s="58">
        <v>1177</v>
      </c>
      <c r="X534" s="58">
        <v>59.558199999999999</v>
      </c>
      <c r="Y534" s="58">
        <v>60.399320000000003</v>
      </c>
      <c r="Z534" s="58">
        <v>65.909520000000001</v>
      </c>
      <c r="AA534" s="58">
        <v>58.79166</v>
      </c>
      <c r="AB534" s="58">
        <v>67.474900000000005</v>
      </c>
      <c r="AC534" s="58">
        <v>63.207279999999997</v>
      </c>
      <c r="AD534" s="58" t="s">
        <v>244</v>
      </c>
      <c r="AE534" s="58" t="s">
        <v>243</v>
      </c>
    </row>
    <row r="535" spans="1:31" x14ac:dyDescent="0.25">
      <c r="A535" s="58" t="str">
        <f t="shared" si="9"/>
        <v>Rectum13</v>
      </c>
      <c r="B535" s="58" t="s">
        <v>252</v>
      </c>
      <c r="C535" s="58" t="s">
        <v>5</v>
      </c>
      <c r="D535" s="58">
        <v>13</v>
      </c>
      <c r="E535" s="58" t="s">
        <v>188</v>
      </c>
      <c r="F535" s="58" t="s">
        <v>300</v>
      </c>
      <c r="G535" s="58">
        <v>1245</v>
      </c>
      <c r="H535" s="58">
        <v>67.148600000000002</v>
      </c>
      <c r="I535" s="58">
        <v>60.478740000000002</v>
      </c>
      <c r="J535" s="58">
        <v>65.836280000000002</v>
      </c>
      <c r="K535" s="58">
        <v>58.914149999999999</v>
      </c>
      <c r="L535" s="58">
        <v>67.35951</v>
      </c>
      <c r="M535" s="58">
        <v>63.207279999999997</v>
      </c>
      <c r="N535" s="58" t="s">
        <v>253</v>
      </c>
      <c r="O535" s="58" t="s">
        <v>243</v>
      </c>
      <c r="R535" s="58" t="s">
        <v>252</v>
      </c>
      <c r="S535" s="58" t="s">
        <v>5</v>
      </c>
      <c r="T535" s="58">
        <v>13</v>
      </c>
      <c r="U535" s="58" t="s">
        <v>188</v>
      </c>
      <c r="V535" s="58" t="s">
        <v>186</v>
      </c>
      <c r="W535" s="58">
        <v>1245</v>
      </c>
      <c r="X535" s="58">
        <v>67.148600000000002</v>
      </c>
      <c r="Y535" s="58">
        <v>60.478740000000002</v>
      </c>
      <c r="Z535" s="58">
        <v>65.836280000000002</v>
      </c>
      <c r="AA535" s="58">
        <v>58.914149999999999</v>
      </c>
      <c r="AB535" s="58">
        <v>67.35951</v>
      </c>
      <c r="AC535" s="58">
        <v>63.207279999999997</v>
      </c>
      <c r="AD535" s="58" t="s">
        <v>253</v>
      </c>
      <c r="AE535" s="58" t="s">
        <v>243</v>
      </c>
    </row>
    <row r="536" spans="1:31" x14ac:dyDescent="0.25">
      <c r="A536" s="58" t="str">
        <f t="shared" si="9"/>
        <v>Rectum14</v>
      </c>
      <c r="B536" s="58" t="s">
        <v>252</v>
      </c>
      <c r="C536" s="58" t="s">
        <v>5</v>
      </c>
      <c r="D536" s="58">
        <v>14</v>
      </c>
      <c r="G536" s="58">
        <v>1408</v>
      </c>
      <c r="I536" s="58">
        <v>60.644010000000002</v>
      </c>
      <c r="J536" s="58">
        <v>65.681939999999997</v>
      </c>
      <c r="K536" s="58">
        <v>59.174750000000003</v>
      </c>
      <c r="L536" s="58">
        <v>67.114530000000002</v>
      </c>
      <c r="R536" s="58" t="s">
        <v>252</v>
      </c>
      <c r="S536" s="58" t="s">
        <v>5</v>
      </c>
      <c r="T536" s="58">
        <v>14</v>
      </c>
      <c r="W536" s="58">
        <v>1408</v>
      </c>
      <c r="Y536" s="58">
        <v>60.644010000000002</v>
      </c>
      <c r="Z536" s="58">
        <v>65.681939999999997</v>
      </c>
      <c r="AA536" s="58">
        <v>59.174750000000003</v>
      </c>
      <c r="AB536" s="58">
        <v>67.114530000000002</v>
      </c>
    </row>
    <row r="537" spans="1:31" x14ac:dyDescent="0.25">
      <c r="A537" s="58" t="str">
        <f t="shared" si="9"/>
        <v>Rectum15</v>
      </c>
      <c r="B537" s="58" t="s">
        <v>252</v>
      </c>
      <c r="C537" s="58" t="s">
        <v>5</v>
      </c>
      <c r="D537" s="58">
        <v>15</v>
      </c>
      <c r="E537" s="58" t="s">
        <v>204</v>
      </c>
      <c r="F537" s="58" t="s">
        <v>207</v>
      </c>
      <c r="G537" s="58">
        <v>1446</v>
      </c>
      <c r="H537" s="58">
        <v>61.065010000000001</v>
      </c>
      <c r="I537" s="58">
        <v>60.678019999999997</v>
      </c>
      <c r="J537" s="58">
        <v>65.649950000000004</v>
      </c>
      <c r="K537" s="58">
        <v>59.228319999999997</v>
      </c>
      <c r="L537" s="58">
        <v>67.064670000000007</v>
      </c>
      <c r="M537" s="58">
        <v>63.207279999999997</v>
      </c>
      <c r="N537" s="58" t="s">
        <v>243</v>
      </c>
      <c r="O537" s="58" t="s">
        <v>243</v>
      </c>
      <c r="R537" s="58" t="s">
        <v>252</v>
      </c>
      <c r="S537" s="58" t="s">
        <v>5</v>
      </c>
      <c r="T537" s="58">
        <v>15</v>
      </c>
      <c r="U537" s="58" t="s">
        <v>204</v>
      </c>
      <c r="V537" s="58" t="s">
        <v>212</v>
      </c>
      <c r="W537" s="58">
        <v>1446</v>
      </c>
      <c r="X537" s="58">
        <v>61.065010000000001</v>
      </c>
      <c r="Y537" s="58">
        <v>60.678019999999997</v>
      </c>
      <c r="Z537" s="58">
        <v>65.649950000000004</v>
      </c>
      <c r="AA537" s="58">
        <v>59.228319999999997</v>
      </c>
      <c r="AB537" s="58">
        <v>67.064670000000007</v>
      </c>
      <c r="AC537" s="58">
        <v>63.207279999999997</v>
      </c>
      <c r="AD537" s="58" t="s">
        <v>243</v>
      </c>
      <c r="AE537" s="58" t="s">
        <v>243</v>
      </c>
    </row>
    <row r="538" spans="1:31" x14ac:dyDescent="0.25">
      <c r="A538" s="58" t="str">
        <f t="shared" si="9"/>
        <v>Rectum16</v>
      </c>
      <c r="B538" s="58" t="s">
        <v>252</v>
      </c>
      <c r="C538" s="58" t="s">
        <v>5</v>
      </c>
      <c r="D538" s="58">
        <v>16</v>
      </c>
      <c r="E538" s="58" t="s">
        <v>190</v>
      </c>
      <c r="F538" s="58" t="s">
        <v>213</v>
      </c>
      <c r="G538" s="58">
        <v>1464</v>
      </c>
      <c r="H538" s="58">
        <v>60.792349999999999</v>
      </c>
      <c r="I538" s="58">
        <v>60.69388</v>
      </c>
      <c r="J538" s="58">
        <v>65.634749999999997</v>
      </c>
      <c r="K538" s="58">
        <v>59.253210000000003</v>
      </c>
      <c r="L538" s="58">
        <v>67.041619999999995</v>
      </c>
      <c r="M538" s="58">
        <v>63.207279999999997</v>
      </c>
      <c r="N538" s="58" t="s">
        <v>243</v>
      </c>
      <c r="O538" s="58" t="s">
        <v>243</v>
      </c>
      <c r="R538" s="58" t="s">
        <v>252</v>
      </c>
      <c r="S538" s="58" t="s">
        <v>5</v>
      </c>
      <c r="T538" s="58">
        <v>16</v>
      </c>
      <c r="U538" s="58" t="s">
        <v>190</v>
      </c>
      <c r="V538" s="58" t="s">
        <v>213</v>
      </c>
      <c r="W538" s="58">
        <v>1464</v>
      </c>
      <c r="X538" s="58">
        <v>60.792349999999999</v>
      </c>
      <c r="Y538" s="58">
        <v>60.69388</v>
      </c>
      <c r="Z538" s="58">
        <v>65.634749999999997</v>
      </c>
      <c r="AA538" s="58">
        <v>59.253210000000003</v>
      </c>
      <c r="AB538" s="58">
        <v>67.041619999999995</v>
      </c>
      <c r="AC538" s="58">
        <v>63.207279999999997</v>
      </c>
      <c r="AD538" s="58" t="s">
        <v>243</v>
      </c>
      <c r="AE538" s="58" t="s">
        <v>243</v>
      </c>
    </row>
    <row r="539" spans="1:31" x14ac:dyDescent="0.25">
      <c r="A539" s="58" t="str">
        <f t="shared" si="9"/>
        <v>Rectum17</v>
      </c>
      <c r="B539" s="58" t="s">
        <v>252</v>
      </c>
      <c r="C539" s="58" t="s">
        <v>5</v>
      </c>
      <c r="D539" s="58">
        <v>17</v>
      </c>
      <c r="E539" s="58" t="s">
        <v>201</v>
      </c>
      <c r="F539" s="58" t="s">
        <v>184</v>
      </c>
      <c r="G539" s="58">
        <v>1492</v>
      </c>
      <c r="H539" s="58">
        <v>66.756029999999996</v>
      </c>
      <c r="I539" s="58">
        <v>60.718589999999999</v>
      </c>
      <c r="J539" s="58">
        <v>65.612139999999997</v>
      </c>
      <c r="K539" s="58">
        <v>59.291139999999999</v>
      </c>
      <c r="L539" s="58">
        <v>67.005780000000001</v>
      </c>
      <c r="M539" s="58">
        <v>63.207279999999997</v>
      </c>
      <c r="N539" s="58" t="s">
        <v>253</v>
      </c>
      <c r="O539" s="58" t="s">
        <v>243</v>
      </c>
      <c r="R539" s="58" t="s">
        <v>252</v>
      </c>
      <c r="S539" s="58" t="s">
        <v>5</v>
      </c>
      <c r="T539" s="58">
        <v>17</v>
      </c>
      <c r="U539" s="58" t="s">
        <v>201</v>
      </c>
      <c r="V539" s="58" t="s">
        <v>184</v>
      </c>
      <c r="W539" s="58">
        <v>1492</v>
      </c>
      <c r="X539" s="58">
        <v>66.756029999999996</v>
      </c>
      <c r="Y539" s="58">
        <v>60.718589999999999</v>
      </c>
      <c r="Z539" s="58">
        <v>65.612139999999997</v>
      </c>
      <c r="AA539" s="58">
        <v>59.291139999999999</v>
      </c>
      <c r="AB539" s="58">
        <v>67.005780000000001</v>
      </c>
      <c r="AC539" s="58">
        <v>63.207279999999997</v>
      </c>
      <c r="AD539" s="58" t="s">
        <v>253</v>
      </c>
      <c r="AE539" s="58" t="s">
        <v>243</v>
      </c>
    </row>
    <row r="540" spans="1:31" x14ac:dyDescent="0.25">
      <c r="A540" s="58" t="str">
        <f t="shared" si="9"/>
        <v>Rectum18</v>
      </c>
      <c r="B540" s="58" t="s">
        <v>252</v>
      </c>
      <c r="C540" s="58" t="s">
        <v>5</v>
      </c>
      <c r="D540" s="58">
        <v>18</v>
      </c>
      <c r="E540" s="58" t="s">
        <v>197</v>
      </c>
      <c r="F540" s="58" t="s">
        <v>221</v>
      </c>
      <c r="G540" s="58">
        <v>1555</v>
      </c>
      <c r="H540" s="58">
        <v>59.228290000000001</v>
      </c>
      <c r="I540" s="58">
        <v>60.770530000000001</v>
      </c>
      <c r="J540" s="58">
        <v>65.564390000000003</v>
      </c>
      <c r="K540" s="58">
        <v>59.37265</v>
      </c>
      <c r="L540" s="58">
        <v>66.929180000000002</v>
      </c>
      <c r="M540" s="58">
        <v>63.207279999999997</v>
      </c>
      <c r="N540" s="58" t="s">
        <v>244</v>
      </c>
      <c r="O540" s="58" t="s">
        <v>244</v>
      </c>
      <c r="R540" s="58" t="s">
        <v>252</v>
      </c>
      <c r="S540" s="58" t="s">
        <v>5</v>
      </c>
      <c r="T540" s="58">
        <v>18</v>
      </c>
      <c r="U540" s="58" t="s">
        <v>197</v>
      </c>
      <c r="V540" s="58" t="s">
        <v>221</v>
      </c>
      <c r="W540" s="58">
        <v>1555</v>
      </c>
      <c r="X540" s="58">
        <v>59.228290000000001</v>
      </c>
      <c r="Y540" s="58">
        <v>60.770530000000001</v>
      </c>
      <c r="Z540" s="58">
        <v>65.564390000000003</v>
      </c>
      <c r="AA540" s="58">
        <v>59.37265</v>
      </c>
      <c r="AB540" s="58">
        <v>66.929180000000002</v>
      </c>
      <c r="AC540" s="58">
        <v>63.207279999999997</v>
      </c>
      <c r="AD540" s="58" t="s">
        <v>244</v>
      </c>
      <c r="AE540" s="58" t="s">
        <v>244</v>
      </c>
    </row>
    <row r="541" spans="1:31" x14ac:dyDescent="0.25">
      <c r="A541" s="58" t="str">
        <f t="shared" si="9"/>
        <v>Rectum19</v>
      </c>
      <c r="B541" s="58" t="s">
        <v>252</v>
      </c>
      <c r="C541" s="58" t="s">
        <v>5</v>
      </c>
      <c r="D541" s="58">
        <v>19</v>
      </c>
      <c r="E541" s="58" t="s">
        <v>200</v>
      </c>
      <c r="F541" s="58" t="s">
        <v>220</v>
      </c>
      <c r="G541" s="58">
        <v>1567</v>
      </c>
      <c r="H541" s="58">
        <v>68.857690000000005</v>
      </c>
      <c r="I541" s="58">
        <v>60.779299999999999</v>
      </c>
      <c r="J541" s="58">
        <v>65.555289999999999</v>
      </c>
      <c r="K541" s="58">
        <v>59.387329999999999</v>
      </c>
      <c r="L541" s="58">
        <v>66.915419999999997</v>
      </c>
      <c r="M541" s="58">
        <v>63.207279999999997</v>
      </c>
      <c r="N541" s="58" t="s">
        <v>253</v>
      </c>
      <c r="O541" s="58" t="s">
        <v>253</v>
      </c>
      <c r="R541" s="58" t="s">
        <v>252</v>
      </c>
      <c r="S541" s="58" t="s">
        <v>5</v>
      </c>
      <c r="T541" s="58">
        <v>19</v>
      </c>
      <c r="U541" s="58" t="s">
        <v>200</v>
      </c>
      <c r="V541" s="58" t="s">
        <v>220</v>
      </c>
      <c r="W541" s="58">
        <v>1567</v>
      </c>
      <c r="X541" s="58">
        <v>68.857690000000005</v>
      </c>
      <c r="Y541" s="58">
        <v>60.779299999999999</v>
      </c>
      <c r="Z541" s="58">
        <v>65.555289999999999</v>
      </c>
      <c r="AA541" s="58">
        <v>59.387329999999999</v>
      </c>
      <c r="AB541" s="58">
        <v>66.915419999999997</v>
      </c>
      <c r="AC541" s="58">
        <v>63.207279999999997</v>
      </c>
      <c r="AD541" s="58" t="s">
        <v>253</v>
      </c>
      <c r="AE541" s="58" t="s">
        <v>253</v>
      </c>
    </row>
    <row r="542" spans="1:31" x14ac:dyDescent="0.25">
      <c r="A542" s="58" t="str">
        <f t="shared" si="9"/>
        <v>Rectum20</v>
      </c>
      <c r="B542" s="58" t="s">
        <v>252</v>
      </c>
      <c r="C542" s="58" t="s">
        <v>5</v>
      </c>
      <c r="D542" s="58">
        <v>20</v>
      </c>
      <c r="G542" s="58">
        <v>1678</v>
      </c>
      <c r="I542" s="58">
        <v>60.862430000000003</v>
      </c>
      <c r="J542" s="58">
        <v>65.477649999999997</v>
      </c>
      <c r="K542" s="58">
        <v>59.517780000000002</v>
      </c>
      <c r="L542" s="58">
        <v>66.792209999999997</v>
      </c>
      <c r="R542" s="58" t="s">
        <v>252</v>
      </c>
      <c r="S542" s="58" t="s">
        <v>5</v>
      </c>
      <c r="T542" s="58">
        <v>20</v>
      </c>
      <c r="W542" s="58">
        <v>1678</v>
      </c>
      <c r="Y542" s="58">
        <v>60.862430000000003</v>
      </c>
      <c r="Z542" s="58">
        <v>65.477649999999997</v>
      </c>
      <c r="AA542" s="58">
        <v>59.517780000000002</v>
      </c>
      <c r="AB542" s="58">
        <v>66.792209999999997</v>
      </c>
    </row>
    <row r="543" spans="1:31" x14ac:dyDescent="0.25">
      <c r="A543" s="58" t="str">
        <f t="shared" si="9"/>
        <v>Rectum21</v>
      </c>
      <c r="B543" s="58" t="s">
        <v>252</v>
      </c>
      <c r="C543" s="58" t="s">
        <v>5</v>
      </c>
      <c r="D543" s="58">
        <v>21</v>
      </c>
      <c r="E543" s="58" t="s">
        <v>202</v>
      </c>
      <c r="F543" s="58" t="s">
        <v>219</v>
      </c>
      <c r="G543" s="58">
        <v>1873</v>
      </c>
      <c r="H543" s="58">
        <v>65.296319999999994</v>
      </c>
      <c r="I543" s="58">
        <v>60.989690000000003</v>
      </c>
      <c r="J543" s="58">
        <v>65.357879999999994</v>
      </c>
      <c r="K543" s="58">
        <v>59.717509999999997</v>
      </c>
      <c r="L543" s="58">
        <v>66.603470000000002</v>
      </c>
      <c r="M543" s="58">
        <v>63.207279999999997</v>
      </c>
      <c r="N543" s="58" t="s">
        <v>243</v>
      </c>
      <c r="O543" s="58" t="s">
        <v>243</v>
      </c>
      <c r="R543" s="58" t="s">
        <v>252</v>
      </c>
      <c r="S543" s="58" t="s">
        <v>5</v>
      </c>
      <c r="T543" s="58">
        <v>21</v>
      </c>
      <c r="U543" s="58" t="s">
        <v>202</v>
      </c>
      <c r="V543" s="58" t="s">
        <v>219</v>
      </c>
      <c r="W543" s="58">
        <v>1873</v>
      </c>
      <c r="X543" s="58">
        <v>65.296319999999994</v>
      </c>
      <c r="Y543" s="58">
        <v>60.989690000000003</v>
      </c>
      <c r="Z543" s="58">
        <v>65.357879999999994</v>
      </c>
      <c r="AA543" s="58">
        <v>59.717509999999997</v>
      </c>
      <c r="AB543" s="58">
        <v>66.603470000000002</v>
      </c>
      <c r="AC543" s="58">
        <v>63.207279999999997</v>
      </c>
      <c r="AD543" s="58" t="s">
        <v>243</v>
      </c>
      <c r="AE543" s="58" t="s">
        <v>243</v>
      </c>
    </row>
    <row r="544" spans="1:31" x14ac:dyDescent="0.25">
      <c r="A544" s="58" t="str">
        <f t="shared" si="9"/>
        <v>Rectum22</v>
      </c>
      <c r="B544" s="58" t="s">
        <v>252</v>
      </c>
      <c r="C544" s="58" t="s">
        <v>5</v>
      </c>
      <c r="D544" s="58">
        <v>22</v>
      </c>
      <c r="G544" s="58">
        <v>1948</v>
      </c>
      <c r="I544" s="58">
        <v>61.033839999999998</v>
      </c>
      <c r="J544" s="58">
        <v>65.316959999999995</v>
      </c>
      <c r="K544" s="58">
        <v>59.786299999999997</v>
      </c>
      <c r="L544" s="58">
        <v>66.537899999999993</v>
      </c>
      <c r="R544" s="58" t="s">
        <v>252</v>
      </c>
      <c r="S544" s="58" t="s">
        <v>5</v>
      </c>
      <c r="T544" s="58">
        <v>22</v>
      </c>
      <c r="W544" s="58">
        <v>1948</v>
      </c>
      <c r="Y544" s="58">
        <v>61.033839999999998</v>
      </c>
      <c r="Z544" s="58">
        <v>65.316959999999995</v>
      </c>
      <c r="AA544" s="58">
        <v>59.786299999999997</v>
      </c>
      <c r="AB544" s="58">
        <v>66.537899999999993</v>
      </c>
    </row>
    <row r="545" spans="1:31" x14ac:dyDescent="0.25">
      <c r="A545" s="58" t="str">
        <f t="shared" si="9"/>
        <v>Rectum23</v>
      </c>
      <c r="B545" s="58" t="s">
        <v>252</v>
      </c>
      <c r="C545" s="58" t="s">
        <v>5</v>
      </c>
      <c r="D545" s="58">
        <v>23</v>
      </c>
      <c r="E545" s="58" t="s">
        <v>193</v>
      </c>
      <c r="F545" s="58" t="s">
        <v>173</v>
      </c>
      <c r="G545" s="58">
        <v>2195</v>
      </c>
      <c r="H545" s="58">
        <v>57.038719999999998</v>
      </c>
      <c r="I545" s="58">
        <v>61.16113</v>
      </c>
      <c r="J545" s="58">
        <v>65.196079999999995</v>
      </c>
      <c r="K545" s="58">
        <v>59.987009999999998</v>
      </c>
      <c r="L545" s="58">
        <v>66.347740000000002</v>
      </c>
      <c r="M545" s="58">
        <v>63.207279999999997</v>
      </c>
      <c r="N545" s="58" t="s">
        <v>244</v>
      </c>
      <c r="O545" s="58" t="s">
        <v>244</v>
      </c>
      <c r="R545" s="58" t="s">
        <v>252</v>
      </c>
      <c r="S545" s="58" t="s">
        <v>5</v>
      </c>
      <c r="T545" s="58">
        <v>23</v>
      </c>
      <c r="U545" s="58" t="s">
        <v>193</v>
      </c>
      <c r="V545" s="58" t="s">
        <v>173</v>
      </c>
      <c r="W545" s="58">
        <v>2195</v>
      </c>
      <c r="X545" s="58">
        <v>57.038719999999998</v>
      </c>
      <c r="Y545" s="58">
        <v>61.16113</v>
      </c>
      <c r="Z545" s="58">
        <v>65.196079999999995</v>
      </c>
      <c r="AA545" s="58">
        <v>59.987009999999998</v>
      </c>
      <c r="AB545" s="58">
        <v>66.347740000000002</v>
      </c>
      <c r="AC545" s="58">
        <v>63.207279999999997</v>
      </c>
      <c r="AD545" s="58" t="s">
        <v>244</v>
      </c>
      <c r="AE545" s="58" t="s">
        <v>244</v>
      </c>
    </row>
    <row r="546" spans="1:31" x14ac:dyDescent="0.25">
      <c r="A546" s="58" t="str">
        <f t="shared" si="9"/>
        <v>Rectum24</v>
      </c>
      <c r="B546" s="58" t="s">
        <v>252</v>
      </c>
      <c r="C546" s="58" t="s">
        <v>5</v>
      </c>
      <c r="D546" s="58">
        <v>24</v>
      </c>
      <c r="G546" s="58">
        <v>2218</v>
      </c>
      <c r="I546" s="58">
        <v>61.172089999999997</v>
      </c>
      <c r="J546" s="58">
        <v>65.186070000000001</v>
      </c>
      <c r="K546" s="58">
        <v>60.004289999999997</v>
      </c>
      <c r="L546" s="58">
        <v>66.331500000000005</v>
      </c>
      <c r="R546" s="58" t="s">
        <v>252</v>
      </c>
      <c r="S546" s="58" t="s">
        <v>5</v>
      </c>
      <c r="T546" s="58">
        <v>24</v>
      </c>
      <c r="W546" s="58">
        <v>2218</v>
      </c>
      <c r="Y546" s="58">
        <v>61.172089999999997</v>
      </c>
      <c r="Z546" s="58">
        <v>65.186070000000001</v>
      </c>
      <c r="AA546" s="58">
        <v>60.004289999999997</v>
      </c>
      <c r="AB546" s="58">
        <v>66.331500000000005</v>
      </c>
    </row>
    <row r="547" spans="1:31" x14ac:dyDescent="0.25">
      <c r="A547" s="58" t="str">
        <f t="shared" si="9"/>
        <v>Rectum25</v>
      </c>
      <c r="B547" s="58" t="s">
        <v>252</v>
      </c>
      <c r="C547" s="58" t="s">
        <v>5</v>
      </c>
      <c r="D547" s="58">
        <v>25</v>
      </c>
      <c r="G547" s="58">
        <v>2488</v>
      </c>
      <c r="I547" s="58">
        <v>61.287219999999998</v>
      </c>
      <c r="J547" s="58">
        <v>65.077029999999993</v>
      </c>
      <c r="K547" s="58">
        <v>60.184690000000003</v>
      </c>
      <c r="L547" s="58">
        <v>66.158869999999993</v>
      </c>
      <c r="R547" s="58" t="s">
        <v>252</v>
      </c>
      <c r="S547" s="58" t="s">
        <v>5</v>
      </c>
      <c r="T547" s="58">
        <v>25</v>
      </c>
      <c r="W547" s="58">
        <v>2488</v>
      </c>
      <c r="Y547" s="58">
        <v>61.287219999999998</v>
      </c>
      <c r="Z547" s="58">
        <v>65.077029999999993</v>
      </c>
      <c r="AA547" s="58">
        <v>60.184690000000003</v>
      </c>
      <c r="AB547" s="58">
        <v>66.158869999999993</v>
      </c>
    </row>
    <row r="548" spans="1:31" x14ac:dyDescent="0.25">
      <c r="A548" s="58" t="str">
        <f t="shared" si="9"/>
        <v>Rectum26</v>
      </c>
      <c r="B548" s="58" t="s">
        <v>252</v>
      </c>
      <c r="C548" s="58" t="s">
        <v>5</v>
      </c>
      <c r="D548" s="58">
        <v>26</v>
      </c>
      <c r="G548" s="58">
        <v>2758</v>
      </c>
      <c r="I548" s="58">
        <v>61.385019999999997</v>
      </c>
      <c r="J548" s="58">
        <v>64.984480000000005</v>
      </c>
      <c r="K548" s="58">
        <v>60.338369999999998</v>
      </c>
      <c r="L548" s="58">
        <v>66.012889999999999</v>
      </c>
      <c r="R548" s="58" t="s">
        <v>252</v>
      </c>
      <c r="S548" s="58" t="s">
        <v>5</v>
      </c>
      <c r="T548" s="58">
        <v>26</v>
      </c>
      <c r="W548" s="58">
        <v>2758</v>
      </c>
      <c r="Y548" s="58">
        <v>61.385019999999997</v>
      </c>
      <c r="Z548" s="58">
        <v>64.984480000000005</v>
      </c>
      <c r="AA548" s="58">
        <v>60.338369999999998</v>
      </c>
      <c r="AB548" s="58">
        <v>66.012889999999999</v>
      </c>
    </row>
    <row r="549" spans="1:31" x14ac:dyDescent="0.25">
      <c r="A549" s="58" t="str">
        <f t="shared" si="9"/>
        <v>Rectum27</v>
      </c>
      <c r="B549" s="58" t="s">
        <v>252</v>
      </c>
      <c r="C549" s="58" t="s">
        <v>5</v>
      </c>
      <c r="D549" s="58">
        <v>27</v>
      </c>
      <c r="G549" s="58">
        <v>3028</v>
      </c>
      <c r="I549" s="58">
        <v>61.468890000000002</v>
      </c>
      <c r="J549" s="58">
        <v>64.904399999999995</v>
      </c>
      <c r="K549" s="58">
        <v>60.470730000000003</v>
      </c>
      <c r="L549" s="58">
        <v>65.88588</v>
      </c>
      <c r="R549" s="58" t="s">
        <v>252</v>
      </c>
      <c r="S549" s="58" t="s">
        <v>5</v>
      </c>
      <c r="T549" s="58">
        <v>27</v>
      </c>
      <c r="W549" s="58">
        <v>3028</v>
      </c>
      <c r="Y549" s="58">
        <v>61.468890000000002</v>
      </c>
      <c r="Z549" s="58">
        <v>64.904399999999995</v>
      </c>
      <c r="AA549" s="58">
        <v>60.470730000000003</v>
      </c>
      <c r="AB549" s="58">
        <v>65.88588</v>
      </c>
    </row>
    <row r="550" spans="1:31" x14ac:dyDescent="0.25">
      <c r="A550" s="58" t="str">
        <f t="shared" si="9"/>
        <v>Rectum28</v>
      </c>
      <c r="B550" s="58" t="s">
        <v>252</v>
      </c>
      <c r="C550" s="58" t="s">
        <v>5</v>
      </c>
      <c r="D550" s="58">
        <v>28</v>
      </c>
      <c r="E550" s="58" t="s">
        <v>192</v>
      </c>
      <c r="F550" s="58" t="s">
        <v>185</v>
      </c>
      <c r="G550" s="58">
        <v>3160</v>
      </c>
      <c r="H550" s="58">
        <v>65.253169999999997</v>
      </c>
      <c r="I550" s="58">
        <v>61.505969999999998</v>
      </c>
      <c r="J550" s="58">
        <v>64.868889999999993</v>
      </c>
      <c r="K550" s="58">
        <v>60.528799999999997</v>
      </c>
      <c r="L550" s="58">
        <v>65.830240000000003</v>
      </c>
      <c r="M550" s="58">
        <v>63.207279999999997</v>
      </c>
      <c r="N550" s="58" t="s">
        <v>253</v>
      </c>
      <c r="O550" s="58" t="s">
        <v>243</v>
      </c>
      <c r="R550" s="58" t="s">
        <v>252</v>
      </c>
      <c r="S550" s="58" t="s">
        <v>5</v>
      </c>
      <c r="T550" s="58">
        <v>28</v>
      </c>
      <c r="U550" s="58" t="s">
        <v>192</v>
      </c>
      <c r="V550" s="58" t="s">
        <v>185</v>
      </c>
      <c r="W550" s="58">
        <v>3160</v>
      </c>
      <c r="X550" s="58">
        <v>65.253169999999997</v>
      </c>
      <c r="Y550" s="58">
        <v>61.505969999999998</v>
      </c>
      <c r="Z550" s="58">
        <v>64.868889999999993</v>
      </c>
      <c r="AA550" s="58">
        <v>60.528799999999997</v>
      </c>
      <c r="AB550" s="58">
        <v>65.830240000000003</v>
      </c>
      <c r="AC550" s="58">
        <v>63.207279999999997</v>
      </c>
      <c r="AD550" s="58" t="s">
        <v>253</v>
      </c>
      <c r="AE550" s="58" t="s">
        <v>243</v>
      </c>
    </row>
    <row r="551" spans="1:31" x14ac:dyDescent="0.25">
      <c r="A551" s="58" t="str">
        <f t="shared" si="9"/>
        <v>Rectum29</v>
      </c>
      <c r="B551" s="58" t="s">
        <v>252</v>
      </c>
      <c r="C551" s="58" t="s">
        <v>5</v>
      </c>
      <c r="D551" s="58">
        <v>29</v>
      </c>
      <c r="G551" s="58">
        <v>3298</v>
      </c>
      <c r="I551" s="58">
        <v>61.542380000000001</v>
      </c>
      <c r="J551" s="58">
        <v>64.834230000000005</v>
      </c>
      <c r="K551" s="58">
        <v>60.586150000000004</v>
      </c>
      <c r="L551" s="58">
        <v>65.775390000000002</v>
      </c>
      <c r="R551" s="58" t="s">
        <v>252</v>
      </c>
      <c r="S551" s="58" t="s">
        <v>5</v>
      </c>
      <c r="T551" s="58">
        <v>29</v>
      </c>
      <c r="W551" s="58">
        <v>3298</v>
      </c>
      <c r="Y551" s="58">
        <v>61.542380000000001</v>
      </c>
      <c r="Z551" s="58">
        <v>64.834230000000005</v>
      </c>
      <c r="AA551" s="58">
        <v>60.586150000000004</v>
      </c>
      <c r="AB551" s="58">
        <v>65.775390000000002</v>
      </c>
    </row>
    <row r="552" spans="1:31" x14ac:dyDescent="0.25">
      <c r="A552" s="58" t="str">
        <f t="shared" si="9"/>
        <v>Rectum30</v>
      </c>
      <c r="B552" s="58" t="s">
        <v>252</v>
      </c>
      <c r="C552" s="58" t="s">
        <v>5</v>
      </c>
      <c r="D552" s="58">
        <v>30</v>
      </c>
      <c r="E552" s="58" t="s">
        <v>194</v>
      </c>
      <c r="F552" s="58" t="s">
        <v>174</v>
      </c>
      <c r="G552" s="58">
        <v>3347</v>
      </c>
      <c r="H552" s="58">
        <v>66.746340000000004</v>
      </c>
      <c r="I552" s="58">
        <v>61.554789999999997</v>
      </c>
      <c r="J552" s="58">
        <v>64.822479999999999</v>
      </c>
      <c r="K552" s="58">
        <v>60.605379999999997</v>
      </c>
      <c r="L552" s="58">
        <v>65.756590000000003</v>
      </c>
      <c r="M552" s="58">
        <v>63.207279999999997</v>
      </c>
      <c r="N552" s="58" t="s">
        <v>253</v>
      </c>
      <c r="O552" s="58" t="s">
        <v>253</v>
      </c>
      <c r="R552" s="58" t="s">
        <v>252</v>
      </c>
      <c r="S552" s="58" t="s">
        <v>5</v>
      </c>
      <c r="T552" s="58">
        <v>30</v>
      </c>
      <c r="U552" s="58" t="s">
        <v>194</v>
      </c>
      <c r="V552" s="58" t="s">
        <v>174</v>
      </c>
      <c r="W552" s="58">
        <v>3347</v>
      </c>
      <c r="X552" s="58">
        <v>66.746340000000004</v>
      </c>
      <c r="Y552" s="58">
        <v>61.554789999999997</v>
      </c>
      <c r="Z552" s="58">
        <v>64.822479999999999</v>
      </c>
      <c r="AA552" s="58">
        <v>60.605379999999997</v>
      </c>
      <c r="AB552" s="58">
        <v>65.756590000000003</v>
      </c>
      <c r="AC552" s="58">
        <v>63.207279999999997</v>
      </c>
      <c r="AD552" s="58" t="s">
        <v>253</v>
      </c>
      <c r="AE552" s="58" t="s">
        <v>253</v>
      </c>
    </row>
    <row r="553" spans="1:31" x14ac:dyDescent="0.25">
      <c r="A553" s="58" t="str">
        <f t="shared" si="9"/>
        <v>Rectum31</v>
      </c>
      <c r="B553" s="58" t="s">
        <v>252</v>
      </c>
      <c r="C553" s="58" t="s">
        <v>5</v>
      </c>
      <c r="D553" s="58">
        <v>31</v>
      </c>
      <c r="G553" s="58">
        <v>3568</v>
      </c>
      <c r="I553" s="58">
        <v>61.607410000000002</v>
      </c>
      <c r="J553" s="58">
        <v>64.772049999999993</v>
      </c>
      <c r="K553" s="58">
        <v>60.68806</v>
      </c>
      <c r="L553" s="58">
        <v>65.677379999999999</v>
      </c>
      <c r="R553" s="58" t="s">
        <v>252</v>
      </c>
      <c r="S553" s="58" t="s">
        <v>5</v>
      </c>
      <c r="T553" s="58">
        <v>31</v>
      </c>
      <c r="W553" s="58">
        <v>3568</v>
      </c>
      <c r="Y553" s="58">
        <v>61.607410000000002</v>
      </c>
      <c r="Z553" s="58">
        <v>64.772049999999993</v>
      </c>
      <c r="AA553" s="58">
        <v>60.68806</v>
      </c>
      <c r="AB553" s="58">
        <v>65.677379999999999</v>
      </c>
    </row>
    <row r="554" spans="1:31" x14ac:dyDescent="0.25">
      <c r="A554" s="58" t="str">
        <f t="shared" si="9"/>
        <v>SCLC1</v>
      </c>
      <c r="B554" s="58" t="s">
        <v>252</v>
      </c>
      <c r="C554" s="58" t="s">
        <v>103</v>
      </c>
      <c r="D554" s="58">
        <v>1</v>
      </c>
      <c r="G554" s="58">
        <v>268</v>
      </c>
      <c r="I554" s="58">
        <v>0.39743129999999999</v>
      </c>
      <c r="J554" s="58">
        <v>3.838759</v>
      </c>
      <c r="K554" s="58">
        <v>0</v>
      </c>
      <c r="L554" s="58">
        <v>5.1456090000000003</v>
      </c>
      <c r="R554" s="58" t="s">
        <v>252</v>
      </c>
      <c r="S554" s="58" t="s">
        <v>103</v>
      </c>
      <c r="T554" s="58">
        <v>1</v>
      </c>
      <c r="W554" s="58">
        <v>268</v>
      </c>
      <c r="Y554" s="58">
        <v>0.39743129999999999</v>
      </c>
      <c r="Z554" s="58">
        <v>3.838759</v>
      </c>
      <c r="AA554" s="58">
        <v>0</v>
      </c>
      <c r="AB554" s="58">
        <v>5.1456090000000003</v>
      </c>
    </row>
    <row r="555" spans="1:31" x14ac:dyDescent="0.25">
      <c r="A555" s="58" t="str">
        <f t="shared" si="9"/>
        <v>SCLC2</v>
      </c>
      <c r="B555" s="58" t="s">
        <v>252</v>
      </c>
      <c r="C555" s="58" t="s">
        <v>103</v>
      </c>
      <c r="D555" s="58">
        <v>2</v>
      </c>
      <c r="E555" s="58" t="s">
        <v>195</v>
      </c>
      <c r="F555" s="58" t="s">
        <v>181</v>
      </c>
      <c r="G555" s="58">
        <v>278</v>
      </c>
      <c r="H555" s="58">
        <v>3.5971220000000002</v>
      </c>
      <c r="I555" s="58">
        <v>0.41477199999999997</v>
      </c>
      <c r="J555" s="58">
        <v>3.8150599999999999</v>
      </c>
      <c r="K555" s="58">
        <v>0</v>
      </c>
      <c r="L555" s="58">
        <v>5.0608510000000004</v>
      </c>
      <c r="M555" s="58">
        <v>2.1256620000000002</v>
      </c>
      <c r="N555" s="58" t="s">
        <v>243</v>
      </c>
      <c r="O555" s="58" t="s">
        <v>243</v>
      </c>
      <c r="R555" s="58" t="s">
        <v>252</v>
      </c>
      <c r="S555" s="58" t="s">
        <v>103</v>
      </c>
      <c r="T555" s="58">
        <v>2</v>
      </c>
      <c r="U555" s="58" t="s">
        <v>195</v>
      </c>
      <c r="V555" s="58" t="s">
        <v>181</v>
      </c>
      <c r="W555" s="58">
        <v>278</v>
      </c>
      <c r="X555" s="58">
        <v>3.5971220000000002</v>
      </c>
      <c r="Y555" s="58">
        <v>0.41477199999999997</v>
      </c>
      <c r="Z555" s="58">
        <v>3.8150599999999999</v>
      </c>
      <c r="AA555" s="58">
        <v>0</v>
      </c>
      <c r="AB555" s="58">
        <v>5.0608510000000004</v>
      </c>
      <c r="AC555" s="58">
        <v>2.1256620000000002</v>
      </c>
      <c r="AD555" s="58" t="s">
        <v>243</v>
      </c>
      <c r="AE555" s="58" t="s">
        <v>243</v>
      </c>
    </row>
    <row r="556" spans="1:31" x14ac:dyDescent="0.25">
      <c r="A556" s="58" t="str">
        <f t="shared" si="9"/>
        <v>SCLC3</v>
      </c>
      <c r="B556" s="58" t="s">
        <v>252</v>
      </c>
      <c r="C556" s="58" t="s">
        <v>103</v>
      </c>
      <c r="D556" s="58">
        <v>3</v>
      </c>
      <c r="E556" s="58" t="s">
        <v>198</v>
      </c>
      <c r="F556" s="58" t="s">
        <v>183</v>
      </c>
      <c r="G556" s="58">
        <v>308</v>
      </c>
      <c r="H556" s="58">
        <v>3.8961039999999998</v>
      </c>
      <c r="I556" s="58">
        <v>0.48504449999999999</v>
      </c>
      <c r="J556" s="58">
        <v>3.7306490000000001</v>
      </c>
      <c r="K556" s="58">
        <v>0</v>
      </c>
      <c r="L556" s="58">
        <v>4.9087209999999999</v>
      </c>
      <c r="M556" s="58">
        <v>2.1256620000000002</v>
      </c>
      <c r="N556" s="58" t="s">
        <v>253</v>
      </c>
      <c r="O556" s="58" t="s">
        <v>243</v>
      </c>
      <c r="R556" s="58" t="s">
        <v>252</v>
      </c>
      <c r="S556" s="58" t="s">
        <v>103</v>
      </c>
      <c r="T556" s="58">
        <v>3</v>
      </c>
      <c r="U556" s="58" t="s">
        <v>198</v>
      </c>
      <c r="V556" s="58" t="s">
        <v>183</v>
      </c>
      <c r="W556" s="58">
        <v>308</v>
      </c>
      <c r="X556" s="58">
        <v>3.8961039999999998</v>
      </c>
      <c r="Y556" s="58">
        <v>0.48504449999999999</v>
      </c>
      <c r="Z556" s="58">
        <v>3.7306490000000001</v>
      </c>
      <c r="AA556" s="58">
        <v>0</v>
      </c>
      <c r="AB556" s="58">
        <v>4.9087209999999999</v>
      </c>
      <c r="AC556" s="58">
        <v>2.1256620000000002</v>
      </c>
      <c r="AD556" s="58" t="s">
        <v>253</v>
      </c>
      <c r="AE556" s="58" t="s">
        <v>243</v>
      </c>
    </row>
    <row r="557" spans="1:31" x14ac:dyDescent="0.25">
      <c r="A557" s="58" t="str">
        <f t="shared" si="9"/>
        <v>SCLC4</v>
      </c>
      <c r="B557" s="58" t="s">
        <v>252</v>
      </c>
      <c r="C557" s="58" t="s">
        <v>103</v>
      </c>
      <c r="D557" s="58">
        <v>4</v>
      </c>
      <c r="E557" s="58" t="s">
        <v>196</v>
      </c>
      <c r="F557" s="58" t="s">
        <v>215</v>
      </c>
      <c r="G557" s="58">
        <v>313</v>
      </c>
      <c r="H557" s="58">
        <v>2.2364220000000001</v>
      </c>
      <c r="I557" s="58">
        <v>0.50020640000000005</v>
      </c>
      <c r="J557" s="58">
        <v>3.7171690000000002</v>
      </c>
      <c r="K557" s="58">
        <v>0</v>
      </c>
      <c r="L557" s="58">
        <v>4.9020809999999999</v>
      </c>
      <c r="M557" s="58">
        <v>2.1256620000000002</v>
      </c>
      <c r="N557" s="58" t="s">
        <v>243</v>
      </c>
      <c r="O557" s="58" t="s">
        <v>243</v>
      </c>
      <c r="R557" s="58" t="s">
        <v>252</v>
      </c>
      <c r="S557" s="58" t="s">
        <v>103</v>
      </c>
      <c r="T557" s="58">
        <v>4</v>
      </c>
      <c r="U557" s="58" t="s">
        <v>196</v>
      </c>
      <c r="V557" s="58" t="s">
        <v>215</v>
      </c>
      <c r="W557" s="58">
        <v>313</v>
      </c>
      <c r="X557" s="58">
        <v>2.2364220000000001</v>
      </c>
      <c r="Y557" s="58">
        <v>0.50020640000000005</v>
      </c>
      <c r="Z557" s="58">
        <v>3.7171690000000002</v>
      </c>
      <c r="AA557" s="58">
        <v>0</v>
      </c>
      <c r="AB557" s="58">
        <v>4.9020809999999999</v>
      </c>
      <c r="AC557" s="58">
        <v>2.1256620000000002</v>
      </c>
      <c r="AD557" s="58" t="s">
        <v>243</v>
      </c>
      <c r="AE557" s="58" t="s">
        <v>243</v>
      </c>
    </row>
    <row r="558" spans="1:31" x14ac:dyDescent="0.25">
      <c r="A558" s="58" t="str">
        <f t="shared" si="9"/>
        <v>SCLC5</v>
      </c>
      <c r="B558" s="58" t="s">
        <v>252</v>
      </c>
      <c r="C558" s="58" t="s">
        <v>103</v>
      </c>
      <c r="D558" s="58">
        <v>5</v>
      </c>
      <c r="G558" s="58">
        <v>368</v>
      </c>
      <c r="I558" s="58">
        <v>0.63056210000000001</v>
      </c>
      <c r="J558" s="58">
        <v>3.5850680000000001</v>
      </c>
      <c r="K558" s="58">
        <v>5.8330800000000002E-2</v>
      </c>
      <c r="L558" s="58">
        <v>4.6563879999999997</v>
      </c>
      <c r="R558" s="58" t="s">
        <v>252</v>
      </c>
      <c r="S558" s="58" t="s">
        <v>103</v>
      </c>
      <c r="T558" s="58">
        <v>5</v>
      </c>
      <c r="W558" s="58">
        <v>368</v>
      </c>
      <c r="Y558" s="58">
        <v>0.63056210000000001</v>
      </c>
      <c r="Z558" s="58">
        <v>3.5850680000000001</v>
      </c>
      <c r="AA558" s="58">
        <v>5.8330800000000002E-2</v>
      </c>
      <c r="AB558" s="58">
        <v>4.6563879999999997</v>
      </c>
    </row>
    <row r="559" spans="1:31" x14ac:dyDescent="0.25">
      <c r="A559" s="58" t="str">
        <f t="shared" si="9"/>
        <v>SCLC6</v>
      </c>
      <c r="B559" s="58" t="s">
        <v>252</v>
      </c>
      <c r="C559" s="58" t="s">
        <v>103</v>
      </c>
      <c r="D559" s="58">
        <v>6</v>
      </c>
      <c r="E559" s="58" t="s">
        <v>189</v>
      </c>
      <c r="F559" s="58" t="s">
        <v>214</v>
      </c>
      <c r="G559" s="58">
        <v>390</v>
      </c>
      <c r="H559" s="58">
        <v>2.3076919999999999</v>
      </c>
      <c r="I559" s="58">
        <v>0.67525460000000004</v>
      </c>
      <c r="J559" s="58">
        <v>3.5451489999999999</v>
      </c>
      <c r="K559" s="58">
        <v>0.1016137</v>
      </c>
      <c r="L559" s="58">
        <v>4.5828870000000004</v>
      </c>
      <c r="M559" s="58">
        <v>2.1256620000000002</v>
      </c>
      <c r="N559" s="58" t="s">
        <v>243</v>
      </c>
      <c r="O559" s="58" t="s">
        <v>243</v>
      </c>
      <c r="R559" s="58" t="s">
        <v>252</v>
      </c>
      <c r="S559" s="58" t="s">
        <v>103</v>
      </c>
      <c r="T559" s="58">
        <v>6</v>
      </c>
      <c r="U559" s="58" t="s">
        <v>189</v>
      </c>
      <c r="V559" s="58" t="s">
        <v>214</v>
      </c>
      <c r="W559" s="58">
        <v>390</v>
      </c>
      <c r="X559" s="58">
        <v>2.3076919999999999</v>
      </c>
      <c r="Y559" s="58">
        <v>0.67525460000000004</v>
      </c>
      <c r="Z559" s="58">
        <v>3.5451489999999999</v>
      </c>
      <c r="AA559" s="58">
        <v>0.1016137</v>
      </c>
      <c r="AB559" s="58">
        <v>4.5828870000000004</v>
      </c>
      <c r="AC559" s="58">
        <v>2.1256620000000002</v>
      </c>
      <c r="AD559" s="58" t="s">
        <v>243</v>
      </c>
      <c r="AE559" s="58" t="s">
        <v>243</v>
      </c>
    </row>
    <row r="560" spans="1:31" x14ac:dyDescent="0.25">
      <c r="A560" s="58" t="str">
        <f t="shared" si="9"/>
        <v>SCLC7</v>
      </c>
      <c r="B560" s="58" t="s">
        <v>252</v>
      </c>
      <c r="C560" s="58" t="s">
        <v>103</v>
      </c>
      <c r="D560" s="58">
        <v>7</v>
      </c>
      <c r="E560" s="58" t="s">
        <v>206</v>
      </c>
      <c r="F560" s="58" t="s">
        <v>304</v>
      </c>
      <c r="G560" s="58">
        <v>397</v>
      </c>
      <c r="H560" s="58">
        <v>1.007557</v>
      </c>
      <c r="I560" s="58">
        <v>0.69358750000000002</v>
      </c>
      <c r="J560" s="58">
        <v>3.5222910000000001</v>
      </c>
      <c r="K560" s="58">
        <v>0.1187188</v>
      </c>
      <c r="L560" s="58">
        <v>4.5505979999999999</v>
      </c>
      <c r="M560" s="58">
        <v>2.1256620000000002</v>
      </c>
      <c r="N560" s="58" t="s">
        <v>243</v>
      </c>
      <c r="O560" s="58" t="s">
        <v>243</v>
      </c>
      <c r="R560" s="58" t="s">
        <v>252</v>
      </c>
      <c r="S560" s="58" t="s">
        <v>103</v>
      </c>
      <c r="T560" s="58">
        <v>7</v>
      </c>
      <c r="U560" s="58" t="s">
        <v>206</v>
      </c>
      <c r="V560" s="58" t="s">
        <v>218</v>
      </c>
      <c r="W560" s="58">
        <v>397</v>
      </c>
      <c r="X560" s="58">
        <v>1.007557</v>
      </c>
      <c r="Y560" s="58">
        <v>0.69358750000000002</v>
      </c>
      <c r="Z560" s="58">
        <v>3.5222910000000001</v>
      </c>
      <c r="AA560" s="58">
        <v>0.1187188</v>
      </c>
      <c r="AB560" s="58">
        <v>4.5505979999999999</v>
      </c>
      <c r="AC560" s="58">
        <v>2.1256620000000002</v>
      </c>
      <c r="AD560" s="58" t="s">
        <v>243</v>
      </c>
      <c r="AE560" s="58" t="s">
        <v>243</v>
      </c>
    </row>
    <row r="561" spans="1:31" x14ac:dyDescent="0.25">
      <c r="A561" s="58" t="str">
        <f t="shared" si="9"/>
        <v>SCLC8</v>
      </c>
      <c r="B561" s="58" t="s">
        <v>252</v>
      </c>
      <c r="C561" s="58" t="s">
        <v>103</v>
      </c>
      <c r="D561" s="58">
        <v>8</v>
      </c>
      <c r="E561" s="58" t="s">
        <v>199</v>
      </c>
      <c r="F561" s="58" t="s">
        <v>179</v>
      </c>
      <c r="G561" s="58">
        <v>400</v>
      </c>
      <c r="H561" s="58">
        <v>1.5</v>
      </c>
      <c r="I561" s="58">
        <v>0.70214889999999996</v>
      </c>
      <c r="J561" s="58">
        <v>3.520654</v>
      </c>
      <c r="K561" s="58">
        <v>0.12664690000000001</v>
      </c>
      <c r="L561" s="58">
        <v>4.5499359999999998</v>
      </c>
      <c r="M561" s="58">
        <v>2.1256620000000002</v>
      </c>
      <c r="N561" s="58" t="s">
        <v>243</v>
      </c>
      <c r="O561" s="58" t="s">
        <v>243</v>
      </c>
      <c r="R561" s="58" t="s">
        <v>252</v>
      </c>
      <c r="S561" s="58" t="s">
        <v>103</v>
      </c>
      <c r="T561" s="58">
        <v>8</v>
      </c>
      <c r="U561" s="58" t="s">
        <v>199</v>
      </c>
      <c r="V561" s="58" t="s">
        <v>179</v>
      </c>
      <c r="W561" s="58">
        <v>400</v>
      </c>
      <c r="X561" s="58">
        <v>1.5</v>
      </c>
      <c r="Y561" s="58">
        <v>0.70214889999999996</v>
      </c>
      <c r="Z561" s="58">
        <v>3.520654</v>
      </c>
      <c r="AA561" s="58">
        <v>0.12664690000000001</v>
      </c>
      <c r="AB561" s="58">
        <v>4.5499359999999998</v>
      </c>
      <c r="AC561" s="58">
        <v>2.1256620000000002</v>
      </c>
      <c r="AD561" s="58" t="s">
        <v>243</v>
      </c>
      <c r="AE561" s="58" t="s">
        <v>243</v>
      </c>
    </row>
    <row r="562" spans="1:31" x14ac:dyDescent="0.25">
      <c r="A562" s="58" t="str">
        <f t="shared" si="9"/>
        <v>SCLC9</v>
      </c>
      <c r="B562" s="58" t="s">
        <v>252</v>
      </c>
      <c r="C562" s="58" t="s">
        <v>103</v>
      </c>
      <c r="D562" s="58">
        <v>9</v>
      </c>
      <c r="E562" s="58" t="s">
        <v>205</v>
      </c>
      <c r="F562" s="58" t="s">
        <v>303</v>
      </c>
      <c r="G562" s="58">
        <v>401</v>
      </c>
      <c r="H562" s="58">
        <v>2.4937659999999999</v>
      </c>
      <c r="I562" s="58">
        <v>0.7051016</v>
      </c>
      <c r="J562" s="58">
        <v>3.520864</v>
      </c>
      <c r="K562" s="58">
        <v>0.12937480000000001</v>
      </c>
      <c r="L562" s="58">
        <v>4.5490760000000003</v>
      </c>
      <c r="M562" s="58">
        <v>2.1256620000000002</v>
      </c>
      <c r="N562" s="58" t="s">
        <v>243</v>
      </c>
      <c r="O562" s="58" t="s">
        <v>243</v>
      </c>
      <c r="R562" s="58" t="s">
        <v>252</v>
      </c>
      <c r="S562" s="58" t="s">
        <v>103</v>
      </c>
      <c r="T562" s="58">
        <v>9</v>
      </c>
      <c r="U562" s="58" t="s">
        <v>205</v>
      </c>
      <c r="V562" s="58" t="s">
        <v>217</v>
      </c>
      <c r="W562" s="58">
        <v>401</v>
      </c>
      <c r="X562" s="58">
        <v>2.4937659999999999</v>
      </c>
      <c r="Y562" s="58">
        <v>0.7051016</v>
      </c>
      <c r="Z562" s="58">
        <v>3.520864</v>
      </c>
      <c r="AA562" s="58">
        <v>0.12937480000000001</v>
      </c>
      <c r="AB562" s="58">
        <v>4.5490760000000003</v>
      </c>
      <c r="AC562" s="58">
        <v>2.1256620000000002</v>
      </c>
      <c r="AD562" s="58" t="s">
        <v>243</v>
      </c>
      <c r="AE562" s="58" t="s">
        <v>243</v>
      </c>
    </row>
    <row r="563" spans="1:31" x14ac:dyDescent="0.25">
      <c r="A563" s="58" t="str">
        <f t="shared" si="9"/>
        <v>SCLC10</v>
      </c>
      <c r="B563" s="58" t="s">
        <v>252</v>
      </c>
      <c r="C563" s="58" t="s">
        <v>103</v>
      </c>
      <c r="D563" s="58">
        <v>10</v>
      </c>
      <c r="E563" s="58" t="s">
        <v>203</v>
      </c>
      <c r="F563" s="58" t="s">
        <v>216</v>
      </c>
      <c r="G563" s="58">
        <v>466</v>
      </c>
      <c r="H563" s="58">
        <v>0.8583691</v>
      </c>
      <c r="I563" s="58">
        <v>0.8047067</v>
      </c>
      <c r="J563" s="58">
        <v>3.4198170000000001</v>
      </c>
      <c r="K563" s="58">
        <v>0.26153860000000001</v>
      </c>
      <c r="L563" s="58">
        <v>4.3653389999999996</v>
      </c>
      <c r="M563" s="58">
        <v>2.1256620000000002</v>
      </c>
      <c r="N563" s="58" t="s">
        <v>243</v>
      </c>
      <c r="O563" s="58" t="s">
        <v>243</v>
      </c>
      <c r="R563" s="58" t="s">
        <v>252</v>
      </c>
      <c r="S563" s="58" t="s">
        <v>103</v>
      </c>
      <c r="T563" s="58">
        <v>10</v>
      </c>
      <c r="U563" s="58" t="s">
        <v>203</v>
      </c>
      <c r="V563" s="58" t="s">
        <v>216</v>
      </c>
      <c r="W563" s="58">
        <v>466</v>
      </c>
      <c r="X563" s="58">
        <v>0.8583691</v>
      </c>
      <c r="Y563" s="58">
        <v>0.8047067</v>
      </c>
      <c r="Z563" s="58">
        <v>3.4198170000000001</v>
      </c>
      <c r="AA563" s="58">
        <v>0.26153860000000001</v>
      </c>
      <c r="AB563" s="58">
        <v>4.3653389999999996</v>
      </c>
      <c r="AC563" s="58">
        <v>2.1256620000000002</v>
      </c>
      <c r="AD563" s="58" t="s">
        <v>243</v>
      </c>
      <c r="AE563" s="58" t="s">
        <v>243</v>
      </c>
    </row>
    <row r="564" spans="1:31" x14ac:dyDescent="0.25">
      <c r="A564" s="58" t="str">
        <f t="shared" si="9"/>
        <v>SCLC11</v>
      </c>
      <c r="B564" s="58" t="s">
        <v>252</v>
      </c>
      <c r="C564" s="58" t="s">
        <v>103</v>
      </c>
      <c r="D564" s="58">
        <v>11</v>
      </c>
      <c r="G564" s="58">
        <v>468</v>
      </c>
      <c r="I564" s="58">
        <v>0.80913369999999996</v>
      </c>
      <c r="J564" s="58">
        <v>3.4144649999999999</v>
      </c>
      <c r="K564" s="58">
        <v>0.263901</v>
      </c>
      <c r="L564" s="58">
        <v>4.3621530000000002</v>
      </c>
      <c r="R564" s="58" t="s">
        <v>252</v>
      </c>
      <c r="S564" s="58" t="s">
        <v>103</v>
      </c>
      <c r="T564" s="58">
        <v>11</v>
      </c>
      <c r="W564" s="58">
        <v>468</v>
      </c>
      <c r="Y564" s="58">
        <v>0.80913369999999996</v>
      </c>
      <c r="Z564" s="58">
        <v>3.4144649999999999</v>
      </c>
      <c r="AA564" s="58">
        <v>0.263901</v>
      </c>
      <c r="AB564" s="58">
        <v>4.3621530000000002</v>
      </c>
    </row>
    <row r="565" spans="1:31" x14ac:dyDescent="0.25">
      <c r="A565" s="58" t="str">
        <f t="shared" si="9"/>
        <v>SCLC12</v>
      </c>
      <c r="B565" s="58" t="s">
        <v>252</v>
      </c>
      <c r="C565" s="58" t="s">
        <v>103</v>
      </c>
      <c r="D565" s="58">
        <v>12</v>
      </c>
      <c r="E565" s="58" t="s">
        <v>201</v>
      </c>
      <c r="F565" s="58" t="s">
        <v>184</v>
      </c>
      <c r="G565" s="58">
        <v>471</v>
      </c>
      <c r="H565" s="58">
        <v>1.4862</v>
      </c>
      <c r="I565" s="58">
        <v>0.81608309999999995</v>
      </c>
      <c r="J565" s="58">
        <v>3.4125890000000001</v>
      </c>
      <c r="K565" s="58">
        <v>0.26762399999999997</v>
      </c>
      <c r="L565" s="58">
        <v>4.3559780000000003</v>
      </c>
      <c r="M565" s="58">
        <v>2.1256620000000002</v>
      </c>
      <c r="N565" s="58" t="s">
        <v>243</v>
      </c>
      <c r="O565" s="58" t="s">
        <v>243</v>
      </c>
      <c r="R565" s="58" t="s">
        <v>252</v>
      </c>
      <c r="S565" s="58" t="s">
        <v>103</v>
      </c>
      <c r="T565" s="58">
        <v>12</v>
      </c>
      <c r="U565" s="58" t="s">
        <v>201</v>
      </c>
      <c r="V565" s="58" t="s">
        <v>184</v>
      </c>
      <c r="W565" s="58">
        <v>471</v>
      </c>
      <c r="X565" s="58">
        <v>1.4862</v>
      </c>
      <c r="Y565" s="58">
        <v>0.81608309999999995</v>
      </c>
      <c r="Z565" s="58">
        <v>3.4125890000000001</v>
      </c>
      <c r="AA565" s="58">
        <v>0.26762399999999997</v>
      </c>
      <c r="AB565" s="58">
        <v>4.3559780000000003</v>
      </c>
      <c r="AC565" s="58">
        <v>2.1256620000000002</v>
      </c>
      <c r="AD565" s="58" t="s">
        <v>243</v>
      </c>
      <c r="AE565" s="58" t="s">
        <v>243</v>
      </c>
    </row>
    <row r="566" spans="1:31" x14ac:dyDescent="0.25">
      <c r="A566" s="58" t="str">
        <f t="shared" si="9"/>
        <v>SCLC13</v>
      </c>
      <c r="B566" s="58" t="s">
        <v>252</v>
      </c>
      <c r="C566" s="58" t="s">
        <v>103</v>
      </c>
      <c r="D566" s="58">
        <v>13</v>
      </c>
      <c r="E566" s="58" t="s">
        <v>197</v>
      </c>
      <c r="F566" s="58" t="s">
        <v>221</v>
      </c>
      <c r="G566" s="58">
        <v>489</v>
      </c>
      <c r="H566" s="58">
        <v>1.4314929999999999</v>
      </c>
      <c r="I566" s="58">
        <v>0.84097770000000005</v>
      </c>
      <c r="J566" s="58">
        <v>3.3990960000000001</v>
      </c>
      <c r="K566" s="58">
        <v>0.29510029999999998</v>
      </c>
      <c r="L566" s="58">
        <v>4.29277</v>
      </c>
      <c r="M566" s="58">
        <v>2.1256620000000002</v>
      </c>
      <c r="N566" s="58" t="s">
        <v>243</v>
      </c>
      <c r="O566" s="58" t="s">
        <v>243</v>
      </c>
      <c r="R566" s="58" t="s">
        <v>252</v>
      </c>
      <c r="S566" s="58" t="s">
        <v>103</v>
      </c>
      <c r="T566" s="58">
        <v>13</v>
      </c>
      <c r="U566" s="58" t="s">
        <v>197</v>
      </c>
      <c r="V566" s="58" t="s">
        <v>221</v>
      </c>
      <c r="W566" s="58">
        <v>489</v>
      </c>
      <c r="X566" s="58">
        <v>1.4314929999999999</v>
      </c>
      <c r="Y566" s="58">
        <v>0.84097770000000005</v>
      </c>
      <c r="Z566" s="58">
        <v>3.3990960000000001</v>
      </c>
      <c r="AA566" s="58">
        <v>0.29510029999999998</v>
      </c>
      <c r="AB566" s="58">
        <v>4.29277</v>
      </c>
      <c r="AC566" s="58">
        <v>2.1256620000000002</v>
      </c>
      <c r="AD566" s="58" t="s">
        <v>243</v>
      </c>
      <c r="AE566" s="58" t="s">
        <v>243</v>
      </c>
    </row>
    <row r="567" spans="1:31" x14ac:dyDescent="0.25">
      <c r="A567" s="58" t="str">
        <f t="shared" si="9"/>
        <v>SCLC14</v>
      </c>
      <c r="B567" s="58" t="s">
        <v>252</v>
      </c>
      <c r="C567" s="58" t="s">
        <v>103</v>
      </c>
      <c r="D567" s="58">
        <v>14</v>
      </c>
      <c r="E567" s="58" t="s">
        <v>200</v>
      </c>
      <c r="F567" s="58" t="s">
        <v>220</v>
      </c>
      <c r="G567" s="58">
        <v>516</v>
      </c>
      <c r="H567" s="58">
        <v>2.131783</v>
      </c>
      <c r="I567" s="58">
        <v>0.86570800000000003</v>
      </c>
      <c r="J567" s="58">
        <v>3.3642439999999998</v>
      </c>
      <c r="K567" s="58">
        <v>0.3579601</v>
      </c>
      <c r="L567" s="58">
        <v>4.2403459999999997</v>
      </c>
      <c r="M567" s="58">
        <v>2.1256620000000002</v>
      </c>
      <c r="N567" s="58" t="s">
        <v>243</v>
      </c>
      <c r="O567" s="58" t="s">
        <v>243</v>
      </c>
      <c r="R567" s="58" t="s">
        <v>252</v>
      </c>
      <c r="S567" s="58" t="s">
        <v>103</v>
      </c>
      <c r="T567" s="58">
        <v>14</v>
      </c>
      <c r="U567" s="58" t="s">
        <v>200</v>
      </c>
      <c r="V567" s="58" t="s">
        <v>220</v>
      </c>
      <c r="W567" s="58">
        <v>516</v>
      </c>
      <c r="X567" s="58">
        <v>2.131783</v>
      </c>
      <c r="Y567" s="58">
        <v>0.86570800000000003</v>
      </c>
      <c r="Z567" s="58">
        <v>3.3642439999999998</v>
      </c>
      <c r="AA567" s="58">
        <v>0.3579601</v>
      </c>
      <c r="AB567" s="58">
        <v>4.2403459999999997</v>
      </c>
      <c r="AC567" s="58">
        <v>2.1256620000000002</v>
      </c>
      <c r="AD567" s="58" t="s">
        <v>243</v>
      </c>
      <c r="AE567" s="58" t="s">
        <v>243</v>
      </c>
    </row>
    <row r="568" spans="1:31" x14ac:dyDescent="0.25">
      <c r="A568" s="58" t="str">
        <f t="shared" si="9"/>
        <v>SCLC15</v>
      </c>
      <c r="B568" s="58" t="s">
        <v>252</v>
      </c>
      <c r="C568" s="58" t="s">
        <v>103</v>
      </c>
      <c r="D568" s="58">
        <v>15</v>
      </c>
      <c r="E568" s="58" t="s">
        <v>191</v>
      </c>
      <c r="F568" s="58" t="s">
        <v>245</v>
      </c>
      <c r="G568" s="58">
        <v>544</v>
      </c>
      <c r="H568" s="58">
        <v>1.2867649999999999</v>
      </c>
      <c r="I568" s="58">
        <v>0.91296929999999998</v>
      </c>
      <c r="J568" s="58">
        <v>3.325018</v>
      </c>
      <c r="K568" s="58">
        <v>0.39231729999999998</v>
      </c>
      <c r="L568" s="58">
        <v>4.1864340000000002</v>
      </c>
      <c r="M568" s="58">
        <v>2.1256620000000002</v>
      </c>
      <c r="N568" s="58" t="s">
        <v>243</v>
      </c>
      <c r="O568" s="58" t="s">
        <v>243</v>
      </c>
      <c r="R568" s="58" t="s">
        <v>252</v>
      </c>
      <c r="S568" s="58" t="s">
        <v>103</v>
      </c>
      <c r="T568" s="58">
        <v>15</v>
      </c>
      <c r="U568" s="58" t="s">
        <v>191</v>
      </c>
      <c r="V568" s="58" t="s">
        <v>245</v>
      </c>
      <c r="W568" s="58">
        <v>544</v>
      </c>
      <c r="X568" s="58">
        <v>1.2867649999999999</v>
      </c>
      <c r="Y568" s="58">
        <v>0.91296929999999998</v>
      </c>
      <c r="Z568" s="58">
        <v>3.325018</v>
      </c>
      <c r="AA568" s="58">
        <v>0.39231729999999998</v>
      </c>
      <c r="AB568" s="58">
        <v>4.1864340000000002</v>
      </c>
      <c r="AC568" s="58">
        <v>2.1256620000000002</v>
      </c>
      <c r="AD568" s="58" t="s">
        <v>243</v>
      </c>
      <c r="AE568" s="58" t="s">
        <v>243</v>
      </c>
    </row>
    <row r="569" spans="1:31" x14ac:dyDescent="0.25">
      <c r="A569" s="58" t="str">
        <f t="shared" si="9"/>
        <v>SCLC16</v>
      </c>
      <c r="B569" s="58" t="s">
        <v>252</v>
      </c>
      <c r="C569" s="58" t="s">
        <v>103</v>
      </c>
      <c r="D569" s="58">
        <v>16</v>
      </c>
      <c r="G569" s="58">
        <v>568</v>
      </c>
      <c r="I569" s="58">
        <v>0.92811730000000003</v>
      </c>
      <c r="J569" s="58">
        <v>3.3049339999999998</v>
      </c>
      <c r="K569" s="58">
        <v>0.41449819999999998</v>
      </c>
      <c r="L569" s="58">
        <v>4.142811</v>
      </c>
      <c r="R569" s="58" t="s">
        <v>252</v>
      </c>
      <c r="S569" s="58" t="s">
        <v>103</v>
      </c>
      <c r="T569" s="58">
        <v>16</v>
      </c>
      <c r="W569" s="58">
        <v>568</v>
      </c>
      <c r="Y569" s="58">
        <v>0.92811730000000003</v>
      </c>
      <c r="Z569" s="58">
        <v>3.3049339999999998</v>
      </c>
      <c r="AA569" s="58">
        <v>0.41449819999999998</v>
      </c>
      <c r="AB569" s="58">
        <v>4.142811</v>
      </c>
    </row>
    <row r="570" spans="1:31" x14ac:dyDescent="0.25">
      <c r="A570" s="58" t="str">
        <f t="shared" si="9"/>
        <v>SCLC17</v>
      </c>
      <c r="B570" s="58" t="s">
        <v>252</v>
      </c>
      <c r="C570" s="58" t="s">
        <v>103</v>
      </c>
      <c r="D570" s="58">
        <v>17</v>
      </c>
      <c r="E570" s="58" t="s">
        <v>188</v>
      </c>
      <c r="F570" s="58" t="s">
        <v>300</v>
      </c>
      <c r="G570" s="58">
        <v>655</v>
      </c>
      <c r="H570" s="58">
        <v>2.1374050000000002</v>
      </c>
      <c r="I570" s="58">
        <v>1.010629</v>
      </c>
      <c r="J570" s="58">
        <v>3.2201070000000001</v>
      </c>
      <c r="K570" s="58">
        <v>0.52123319999999995</v>
      </c>
      <c r="L570" s="58">
        <v>3.986326</v>
      </c>
      <c r="M570" s="58">
        <v>2.1256620000000002</v>
      </c>
      <c r="N570" s="58" t="s">
        <v>243</v>
      </c>
      <c r="O570" s="58" t="s">
        <v>243</v>
      </c>
      <c r="R570" s="58" t="s">
        <v>252</v>
      </c>
      <c r="S570" s="58" t="s">
        <v>103</v>
      </c>
      <c r="T570" s="58">
        <v>17</v>
      </c>
      <c r="U570" s="58" t="s">
        <v>188</v>
      </c>
      <c r="V570" s="58" t="s">
        <v>186</v>
      </c>
      <c r="W570" s="58">
        <v>655</v>
      </c>
      <c r="X570" s="58">
        <v>2.1374050000000002</v>
      </c>
      <c r="Y570" s="58">
        <v>1.010629</v>
      </c>
      <c r="Z570" s="58">
        <v>3.2201070000000001</v>
      </c>
      <c r="AA570" s="58">
        <v>0.52123319999999995</v>
      </c>
      <c r="AB570" s="58">
        <v>3.986326</v>
      </c>
      <c r="AC570" s="58">
        <v>2.1256620000000002</v>
      </c>
      <c r="AD570" s="58" t="s">
        <v>243</v>
      </c>
      <c r="AE570" s="58" t="s">
        <v>243</v>
      </c>
    </row>
    <row r="571" spans="1:31" x14ac:dyDescent="0.25">
      <c r="A571" s="58" t="str">
        <f t="shared" si="9"/>
        <v>SCLC18</v>
      </c>
      <c r="B571" s="58" t="s">
        <v>252</v>
      </c>
      <c r="C571" s="58" t="s">
        <v>103</v>
      </c>
      <c r="D571" s="58">
        <v>18</v>
      </c>
      <c r="G571" s="58">
        <v>668</v>
      </c>
      <c r="I571" s="58">
        <v>1.027012</v>
      </c>
      <c r="J571" s="58">
        <v>3.2155710000000002</v>
      </c>
      <c r="K571" s="58">
        <v>0.53778049999999999</v>
      </c>
      <c r="L571" s="58">
        <v>3.9755029999999998</v>
      </c>
      <c r="R571" s="58" t="s">
        <v>252</v>
      </c>
      <c r="S571" s="58" t="s">
        <v>103</v>
      </c>
      <c r="T571" s="58">
        <v>18</v>
      </c>
      <c r="W571" s="58">
        <v>668</v>
      </c>
      <c r="Y571" s="58">
        <v>1.027012</v>
      </c>
      <c r="Z571" s="58">
        <v>3.2155710000000002</v>
      </c>
      <c r="AA571" s="58">
        <v>0.53778049999999999</v>
      </c>
      <c r="AB571" s="58">
        <v>3.9755029999999998</v>
      </c>
    </row>
    <row r="572" spans="1:31" x14ac:dyDescent="0.25">
      <c r="A572" s="58" t="str">
        <f t="shared" si="9"/>
        <v>SCLC19</v>
      </c>
      <c r="B572" s="58" t="s">
        <v>252</v>
      </c>
      <c r="C572" s="58" t="s">
        <v>103</v>
      </c>
      <c r="D572" s="58">
        <v>19</v>
      </c>
      <c r="E572" s="58" t="s">
        <v>190</v>
      </c>
      <c r="F572" s="58" t="s">
        <v>213</v>
      </c>
      <c r="G572" s="58">
        <v>761</v>
      </c>
      <c r="H572" s="58">
        <v>2.496715</v>
      </c>
      <c r="I572" s="58">
        <v>1.0922639999999999</v>
      </c>
      <c r="J572" s="58">
        <v>3.1422479999999999</v>
      </c>
      <c r="K572" s="58">
        <v>0.63744160000000005</v>
      </c>
      <c r="L572" s="58">
        <v>3.8490310000000001</v>
      </c>
      <c r="M572" s="58">
        <v>2.1256620000000002</v>
      </c>
      <c r="N572" s="58" t="s">
        <v>243</v>
      </c>
      <c r="O572" s="58" t="s">
        <v>243</v>
      </c>
      <c r="R572" s="58" t="s">
        <v>252</v>
      </c>
      <c r="S572" s="58" t="s">
        <v>103</v>
      </c>
      <c r="T572" s="58">
        <v>19</v>
      </c>
      <c r="U572" s="58" t="s">
        <v>190</v>
      </c>
      <c r="V572" s="58" t="s">
        <v>213</v>
      </c>
      <c r="W572" s="58">
        <v>761</v>
      </c>
      <c r="X572" s="58">
        <v>2.496715</v>
      </c>
      <c r="Y572" s="58">
        <v>1.0922639999999999</v>
      </c>
      <c r="Z572" s="58">
        <v>3.1422479999999999</v>
      </c>
      <c r="AA572" s="58">
        <v>0.63744160000000005</v>
      </c>
      <c r="AB572" s="58">
        <v>3.8490310000000001</v>
      </c>
      <c r="AC572" s="58">
        <v>2.1256620000000002</v>
      </c>
      <c r="AD572" s="58" t="s">
        <v>243</v>
      </c>
      <c r="AE572" s="58" t="s">
        <v>243</v>
      </c>
    </row>
    <row r="573" spans="1:31" x14ac:dyDescent="0.25">
      <c r="A573" s="58" t="str">
        <f t="shared" si="9"/>
        <v>SCLC20</v>
      </c>
      <c r="B573" s="58" t="s">
        <v>252</v>
      </c>
      <c r="C573" s="58" t="s">
        <v>103</v>
      </c>
      <c r="D573" s="58">
        <v>20</v>
      </c>
      <c r="G573" s="58">
        <v>768</v>
      </c>
      <c r="I573" s="58">
        <v>1.09619</v>
      </c>
      <c r="J573" s="58">
        <v>3.137378</v>
      </c>
      <c r="K573" s="58">
        <v>0.65007009999999998</v>
      </c>
      <c r="L573" s="58">
        <v>3.843178</v>
      </c>
      <c r="R573" s="58" t="s">
        <v>252</v>
      </c>
      <c r="S573" s="58" t="s">
        <v>103</v>
      </c>
      <c r="T573" s="58">
        <v>20</v>
      </c>
      <c r="W573" s="58">
        <v>768</v>
      </c>
      <c r="Y573" s="58">
        <v>1.09619</v>
      </c>
      <c r="Z573" s="58">
        <v>3.137378</v>
      </c>
      <c r="AA573" s="58">
        <v>0.65007009999999998</v>
      </c>
      <c r="AB573" s="58">
        <v>3.843178</v>
      </c>
    </row>
    <row r="574" spans="1:31" x14ac:dyDescent="0.25">
      <c r="A574" s="58" t="str">
        <f t="shared" si="9"/>
        <v>SCLC21</v>
      </c>
      <c r="B574" s="58" t="s">
        <v>252</v>
      </c>
      <c r="C574" s="58" t="s">
        <v>103</v>
      </c>
      <c r="D574" s="58">
        <v>21</v>
      </c>
      <c r="G574" s="58">
        <v>868</v>
      </c>
      <c r="I574" s="58">
        <v>1.162687</v>
      </c>
      <c r="J574" s="58">
        <v>3.080854</v>
      </c>
      <c r="K574" s="58">
        <v>0.71818689999999996</v>
      </c>
      <c r="L574" s="58">
        <v>3.7347709999999998</v>
      </c>
      <c r="R574" s="58" t="s">
        <v>252</v>
      </c>
      <c r="S574" s="58" t="s">
        <v>103</v>
      </c>
      <c r="T574" s="58">
        <v>21</v>
      </c>
      <c r="W574" s="58">
        <v>868</v>
      </c>
      <c r="Y574" s="58">
        <v>1.162687</v>
      </c>
      <c r="Z574" s="58">
        <v>3.080854</v>
      </c>
      <c r="AA574" s="58">
        <v>0.71818689999999996</v>
      </c>
      <c r="AB574" s="58">
        <v>3.7347709999999998</v>
      </c>
    </row>
    <row r="575" spans="1:31" x14ac:dyDescent="0.25">
      <c r="A575" s="58" t="str">
        <f t="shared" si="9"/>
        <v>SCLC22</v>
      </c>
      <c r="B575" s="58" t="s">
        <v>252</v>
      </c>
      <c r="C575" s="58" t="s">
        <v>103</v>
      </c>
      <c r="D575" s="58">
        <v>22</v>
      </c>
      <c r="E575" s="58" t="s">
        <v>204</v>
      </c>
      <c r="F575" s="58" t="s">
        <v>207</v>
      </c>
      <c r="G575" s="58">
        <v>875</v>
      </c>
      <c r="H575" s="58">
        <v>1.371429</v>
      </c>
      <c r="I575" s="58">
        <v>1.164418</v>
      </c>
      <c r="J575" s="58">
        <v>3.0745429999999998</v>
      </c>
      <c r="K575" s="58">
        <v>0.72176410000000002</v>
      </c>
      <c r="L575" s="58">
        <v>3.7282899999999999</v>
      </c>
      <c r="M575" s="58">
        <v>2.1256620000000002</v>
      </c>
      <c r="N575" s="58" t="s">
        <v>243</v>
      </c>
      <c r="O575" s="58" t="s">
        <v>243</v>
      </c>
      <c r="R575" s="58" t="s">
        <v>252</v>
      </c>
      <c r="S575" s="58" t="s">
        <v>103</v>
      </c>
      <c r="T575" s="58">
        <v>22</v>
      </c>
      <c r="U575" s="58" t="s">
        <v>204</v>
      </c>
      <c r="V575" s="58" t="s">
        <v>212</v>
      </c>
      <c r="W575" s="58">
        <v>875</v>
      </c>
      <c r="X575" s="58">
        <v>1.371429</v>
      </c>
      <c r="Y575" s="58">
        <v>1.164418</v>
      </c>
      <c r="Z575" s="58">
        <v>3.0745429999999998</v>
      </c>
      <c r="AA575" s="58">
        <v>0.72176410000000002</v>
      </c>
      <c r="AB575" s="58">
        <v>3.7282899999999999</v>
      </c>
      <c r="AC575" s="58">
        <v>2.1256620000000002</v>
      </c>
      <c r="AD575" s="58" t="s">
        <v>243</v>
      </c>
      <c r="AE575" s="58" t="s">
        <v>243</v>
      </c>
    </row>
    <row r="576" spans="1:31" x14ac:dyDescent="0.25">
      <c r="A576" s="58" t="str">
        <f t="shared" si="9"/>
        <v>SCLC23</v>
      </c>
      <c r="B576" s="58" t="s">
        <v>252</v>
      </c>
      <c r="C576" s="58" t="s">
        <v>103</v>
      </c>
      <c r="D576" s="58">
        <v>23</v>
      </c>
      <c r="E576" s="58" t="s">
        <v>193</v>
      </c>
      <c r="F576" s="58" t="s">
        <v>173</v>
      </c>
      <c r="G576" s="58">
        <v>897</v>
      </c>
      <c r="H576" s="58">
        <v>0.89186169999999998</v>
      </c>
      <c r="I576" s="58">
        <v>1.174002</v>
      </c>
      <c r="J576" s="58">
        <v>3.066443</v>
      </c>
      <c r="K576" s="58">
        <v>0.73871819999999999</v>
      </c>
      <c r="L576" s="58">
        <v>3.7045819999999998</v>
      </c>
      <c r="M576" s="58">
        <v>2.1256620000000002</v>
      </c>
      <c r="N576" s="58" t="s">
        <v>244</v>
      </c>
      <c r="O576" s="58" t="s">
        <v>243</v>
      </c>
      <c r="R576" s="58" t="s">
        <v>252</v>
      </c>
      <c r="S576" s="58" t="s">
        <v>103</v>
      </c>
      <c r="T576" s="58">
        <v>23</v>
      </c>
      <c r="U576" s="58" t="s">
        <v>193</v>
      </c>
      <c r="V576" s="58" t="s">
        <v>173</v>
      </c>
      <c r="W576" s="58">
        <v>897</v>
      </c>
      <c r="X576" s="58">
        <v>0.89186169999999998</v>
      </c>
      <c r="Y576" s="58">
        <v>1.174002</v>
      </c>
      <c r="Z576" s="58">
        <v>3.066443</v>
      </c>
      <c r="AA576" s="58">
        <v>0.73871819999999999</v>
      </c>
      <c r="AB576" s="58">
        <v>3.7045819999999998</v>
      </c>
      <c r="AC576" s="58">
        <v>2.1256620000000002</v>
      </c>
      <c r="AD576" s="58" t="s">
        <v>244</v>
      </c>
      <c r="AE576" s="58" t="s">
        <v>243</v>
      </c>
    </row>
    <row r="577" spans="1:31" x14ac:dyDescent="0.25">
      <c r="A577" s="58" t="str">
        <f t="shared" si="9"/>
        <v>SCLC24</v>
      </c>
      <c r="B577" s="58" t="s">
        <v>252</v>
      </c>
      <c r="C577" s="58" t="s">
        <v>103</v>
      </c>
      <c r="D577" s="58">
        <v>24</v>
      </c>
      <c r="G577" s="58">
        <v>968</v>
      </c>
      <c r="I577" s="58">
        <v>1.2114069999999999</v>
      </c>
      <c r="J577" s="58">
        <v>3.0306320000000002</v>
      </c>
      <c r="K577" s="58">
        <v>0.78647619999999996</v>
      </c>
      <c r="L577" s="58">
        <v>3.6430349999999998</v>
      </c>
      <c r="R577" s="58" t="s">
        <v>252</v>
      </c>
      <c r="S577" s="58" t="s">
        <v>103</v>
      </c>
      <c r="T577" s="58">
        <v>24</v>
      </c>
      <c r="W577" s="58">
        <v>968</v>
      </c>
      <c r="Y577" s="58">
        <v>1.2114069999999999</v>
      </c>
      <c r="Z577" s="58">
        <v>3.0306320000000002</v>
      </c>
      <c r="AA577" s="58">
        <v>0.78647619999999996</v>
      </c>
      <c r="AB577" s="58">
        <v>3.6430349999999998</v>
      </c>
    </row>
    <row r="578" spans="1:31" x14ac:dyDescent="0.25">
      <c r="A578" s="58" t="str">
        <f t="shared" ref="A578:A641" si="10">CONCATENATE(C578,D578)</f>
        <v>SCLC25</v>
      </c>
      <c r="B578" s="58" t="s">
        <v>252</v>
      </c>
      <c r="C578" s="58" t="s">
        <v>103</v>
      </c>
      <c r="D578" s="58">
        <v>25</v>
      </c>
      <c r="G578" s="58">
        <v>1068</v>
      </c>
      <c r="I578" s="58">
        <v>1.254365</v>
      </c>
      <c r="J578" s="58">
        <v>2.985474</v>
      </c>
      <c r="K578" s="58">
        <v>0.85097370000000006</v>
      </c>
      <c r="L578" s="58">
        <v>3.5630510000000002</v>
      </c>
      <c r="R578" s="58" t="s">
        <v>252</v>
      </c>
      <c r="S578" s="58" t="s">
        <v>103</v>
      </c>
      <c r="T578" s="58">
        <v>25</v>
      </c>
      <c r="W578" s="58">
        <v>1068</v>
      </c>
      <c r="Y578" s="58">
        <v>1.254365</v>
      </c>
      <c r="Z578" s="58">
        <v>2.985474</v>
      </c>
      <c r="AA578" s="58">
        <v>0.85097370000000006</v>
      </c>
      <c r="AB578" s="58">
        <v>3.5630510000000002</v>
      </c>
    </row>
    <row r="579" spans="1:31" x14ac:dyDescent="0.25">
      <c r="A579" s="58" t="str">
        <f t="shared" si="10"/>
        <v>SCLC26</v>
      </c>
      <c r="B579" s="58" t="s">
        <v>252</v>
      </c>
      <c r="C579" s="58" t="s">
        <v>103</v>
      </c>
      <c r="D579" s="58">
        <v>26</v>
      </c>
      <c r="E579" s="58" t="s">
        <v>202</v>
      </c>
      <c r="F579" s="58" t="s">
        <v>219</v>
      </c>
      <c r="G579" s="58">
        <v>1113</v>
      </c>
      <c r="H579" s="58">
        <v>2.7852649999999999</v>
      </c>
      <c r="I579" s="58">
        <v>1.2740800000000001</v>
      </c>
      <c r="J579" s="58">
        <v>2.9664450000000002</v>
      </c>
      <c r="K579" s="58">
        <v>0.8717646</v>
      </c>
      <c r="L579" s="58">
        <v>3.536673</v>
      </c>
      <c r="M579" s="58">
        <v>2.1256620000000002</v>
      </c>
      <c r="N579" s="58" t="s">
        <v>243</v>
      </c>
      <c r="O579" s="58" t="s">
        <v>243</v>
      </c>
      <c r="R579" s="58" t="s">
        <v>252</v>
      </c>
      <c r="S579" s="58" t="s">
        <v>103</v>
      </c>
      <c r="T579" s="58">
        <v>26</v>
      </c>
      <c r="U579" s="58" t="s">
        <v>202</v>
      </c>
      <c r="V579" s="58" t="s">
        <v>219</v>
      </c>
      <c r="W579" s="58">
        <v>1113</v>
      </c>
      <c r="X579" s="58">
        <v>2.7852649999999999</v>
      </c>
      <c r="Y579" s="58">
        <v>1.2740800000000001</v>
      </c>
      <c r="Z579" s="58">
        <v>2.9664450000000002</v>
      </c>
      <c r="AA579" s="58">
        <v>0.8717646</v>
      </c>
      <c r="AB579" s="58">
        <v>3.536673</v>
      </c>
      <c r="AC579" s="58">
        <v>2.1256620000000002</v>
      </c>
      <c r="AD579" s="58" t="s">
        <v>243</v>
      </c>
      <c r="AE579" s="58" t="s">
        <v>243</v>
      </c>
    </row>
    <row r="580" spans="1:31" x14ac:dyDescent="0.25">
      <c r="A580" s="58" t="str">
        <f t="shared" si="10"/>
        <v>SCLC27</v>
      </c>
      <c r="B580" s="58" t="s">
        <v>252</v>
      </c>
      <c r="C580" s="58" t="s">
        <v>103</v>
      </c>
      <c r="D580" s="58">
        <v>27</v>
      </c>
      <c r="G580" s="58">
        <v>1168</v>
      </c>
      <c r="I580" s="58">
        <v>1.2951820000000001</v>
      </c>
      <c r="J580" s="58">
        <v>2.9502139999999999</v>
      </c>
      <c r="K580" s="58">
        <v>0.89764330000000003</v>
      </c>
      <c r="L580" s="58">
        <v>3.4992350000000001</v>
      </c>
      <c r="R580" s="58" t="s">
        <v>252</v>
      </c>
      <c r="S580" s="58" t="s">
        <v>103</v>
      </c>
      <c r="T580" s="58">
        <v>27</v>
      </c>
      <c r="W580" s="58">
        <v>1168</v>
      </c>
      <c r="Y580" s="58">
        <v>1.2951820000000001</v>
      </c>
      <c r="Z580" s="58">
        <v>2.9502139999999999</v>
      </c>
      <c r="AA580" s="58">
        <v>0.89764330000000003</v>
      </c>
      <c r="AB580" s="58">
        <v>3.4992350000000001</v>
      </c>
    </row>
    <row r="581" spans="1:31" x14ac:dyDescent="0.25">
      <c r="A581" s="58" t="str">
        <f t="shared" si="10"/>
        <v>SCLC28</v>
      </c>
      <c r="B581" s="58" t="s">
        <v>252</v>
      </c>
      <c r="C581" s="58" t="s">
        <v>103</v>
      </c>
      <c r="D581" s="58">
        <v>28</v>
      </c>
      <c r="E581" s="58" t="s">
        <v>192</v>
      </c>
      <c r="F581" s="58" t="s">
        <v>185</v>
      </c>
      <c r="G581" s="58">
        <v>1214</v>
      </c>
      <c r="H581" s="58">
        <v>3.2948930000000001</v>
      </c>
      <c r="I581" s="58">
        <v>1.312174</v>
      </c>
      <c r="J581" s="58">
        <v>2.93438</v>
      </c>
      <c r="K581" s="58">
        <v>0.92189980000000005</v>
      </c>
      <c r="L581" s="58">
        <v>3.4713440000000002</v>
      </c>
      <c r="M581" s="58">
        <v>2.1256620000000002</v>
      </c>
      <c r="N581" s="58" t="s">
        <v>253</v>
      </c>
      <c r="O581" s="58" t="s">
        <v>243</v>
      </c>
      <c r="R581" s="58" t="s">
        <v>252</v>
      </c>
      <c r="S581" s="58" t="s">
        <v>103</v>
      </c>
      <c r="T581" s="58">
        <v>28</v>
      </c>
      <c r="U581" s="58" t="s">
        <v>192</v>
      </c>
      <c r="V581" s="58" t="s">
        <v>185</v>
      </c>
      <c r="W581" s="58">
        <v>1214</v>
      </c>
      <c r="X581" s="58">
        <v>3.2948930000000001</v>
      </c>
      <c r="Y581" s="58">
        <v>1.312174</v>
      </c>
      <c r="Z581" s="58">
        <v>2.93438</v>
      </c>
      <c r="AA581" s="58">
        <v>0.92189980000000005</v>
      </c>
      <c r="AB581" s="58">
        <v>3.4713440000000002</v>
      </c>
      <c r="AC581" s="58">
        <v>2.1256620000000002</v>
      </c>
      <c r="AD581" s="58" t="s">
        <v>253</v>
      </c>
      <c r="AE581" s="58" t="s">
        <v>243</v>
      </c>
    </row>
    <row r="582" spans="1:31" x14ac:dyDescent="0.25">
      <c r="A582" s="58" t="str">
        <f t="shared" si="10"/>
        <v>SCLC29</v>
      </c>
      <c r="B582" s="58" t="s">
        <v>252</v>
      </c>
      <c r="C582" s="58" t="s">
        <v>103</v>
      </c>
      <c r="D582" s="58">
        <v>29</v>
      </c>
      <c r="E582" s="58" t="s">
        <v>194</v>
      </c>
      <c r="F582" s="58" t="s">
        <v>174</v>
      </c>
      <c r="G582" s="58">
        <v>1226</v>
      </c>
      <c r="H582" s="58">
        <v>2.5285479999999998</v>
      </c>
      <c r="I582" s="58">
        <v>1.315177</v>
      </c>
      <c r="J582" s="58">
        <v>2.9283290000000002</v>
      </c>
      <c r="K582" s="58">
        <v>0.9254831</v>
      </c>
      <c r="L582" s="58">
        <v>3.4674369999999999</v>
      </c>
      <c r="M582" s="58">
        <v>2.1256620000000002</v>
      </c>
      <c r="N582" s="58" t="s">
        <v>243</v>
      </c>
      <c r="O582" s="58" t="s">
        <v>243</v>
      </c>
      <c r="R582" s="58" t="s">
        <v>252</v>
      </c>
      <c r="S582" s="58" t="s">
        <v>103</v>
      </c>
      <c r="T582" s="58">
        <v>29</v>
      </c>
      <c r="U582" s="58" t="s">
        <v>194</v>
      </c>
      <c r="V582" s="58" t="s">
        <v>174</v>
      </c>
      <c r="W582" s="58">
        <v>1226</v>
      </c>
      <c r="X582" s="58">
        <v>2.5285479999999998</v>
      </c>
      <c r="Y582" s="58">
        <v>1.315177</v>
      </c>
      <c r="Z582" s="58">
        <v>2.9283290000000002</v>
      </c>
      <c r="AA582" s="58">
        <v>0.9254831</v>
      </c>
      <c r="AB582" s="58">
        <v>3.4674369999999999</v>
      </c>
      <c r="AC582" s="58">
        <v>2.1256620000000002</v>
      </c>
      <c r="AD582" s="58" t="s">
        <v>243</v>
      </c>
      <c r="AE582" s="58" t="s">
        <v>243</v>
      </c>
    </row>
    <row r="583" spans="1:31" x14ac:dyDescent="0.25">
      <c r="A583" s="58" t="str">
        <f t="shared" si="10"/>
        <v>SCLC30</v>
      </c>
      <c r="B583" s="58" t="s">
        <v>252</v>
      </c>
      <c r="C583" s="58" t="s">
        <v>103</v>
      </c>
      <c r="D583" s="58">
        <v>30</v>
      </c>
      <c r="G583" s="58">
        <v>1268</v>
      </c>
      <c r="I583" s="58">
        <v>1.328686</v>
      </c>
      <c r="J583" s="58">
        <v>2.9143509999999999</v>
      </c>
      <c r="K583" s="58">
        <v>0.94977520000000004</v>
      </c>
      <c r="L583" s="58">
        <v>3.4436049999999998</v>
      </c>
      <c r="R583" s="58" t="s">
        <v>252</v>
      </c>
      <c r="S583" s="58" t="s">
        <v>103</v>
      </c>
      <c r="T583" s="58">
        <v>30</v>
      </c>
      <c r="W583" s="58">
        <v>1268</v>
      </c>
      <c r="Y583" s="58">
        <v>1.328686</v>
      </c>
      <c r="Z583" s="58">
        <v>2.9143509999999999</v>
      </c>
      <c r="AA583" s="58">
        <v>0.94977520000000004</v>
      </c>
      <c r="AB583" s="58">
        <v>3.4436049999999998</v>
      </c>
    </row>
    <row r="584" spans="1:31" x14ac:dyDescent="0.25">
      <c r="A584" s="58" t="str">
        <f t="shared" si="10"/>
        <v>Salivary glands1</v>
      </c>
      <c r="B584" s="58" t="s">
        <v>252</v>
      </c>
      <c r="C584" s="58" t="s">
        <v>16</v>
      </c>
      <c r="D584" s="58">
        <v>1</v>
      </c>
      <c r="G584" s="58">
        <v>47</v>
      </c>
      <c r="I584" s="58">
        <v>60.618360000000003</v>
      </c>
      <c r="J584" s="58">
        <v>85.578609999999998</v>
      </c>
      <c r="K584" s="58">
        <v>52.735030000000002</v>
      </c>
      <c r="L584" s="58">
        <v>91.368920000000003</v>
      </c>
      <c r="R584" s="58" t="s">
        <v>252</v>
      </c>
      <c r="S584" s="58" t="s">
        <v>16</v>
      </c>
      <c r="T584" s="58">
        <v>1</v>
      </c>
      <c r="W584" s="58">
        <v>47</v>
      </c>
      <c r="Y584" s="58">
        <v>60.618360000000003</v>
      </c>
      <c r="Z584" s="58">
        <v>85.578609999999998</v>
      </c>
      <c r="AA584" s="58">
        <v>52.735030000000002</v>
      </c>
      <c r="AB584" s="58">
        <v>91.368920000000003</v>
      </c>
    </row>
    <row r="585" spans="1:31" x14ac:dyDescent="0.25">
      <c r="A585" s="58" t="str">
        <f t="shared" si="10"/>
        <v>Salivary glands2</v>
      </c>
      <c r="B585" s="58" t="s">
        <v>252</v>
      </c>
      <c r="C585" s="58" t="s">
        <v>16</v>
      </c>
      <c r="D585" s="58">
        <v>2</v>
      </c>
      <c r="E585" s="58" t="s">
        <v>189</v>
      </c>
      <c r="F585" s="58" t="s">
        <v>214</v>
      </c>
      <c r="G585" s="58">
        <v>49</v>
      </c>
      <c r="H585" s="58">
        <v>69.38776</v>
      </c>
      <c r="I585" s="58">
        <v>61.054580000000001</v>
      </c>
      <c r="J585" s="58">
        <v>85.380700000000004</v>
      </c>
      <c r="K585" s="58">
        <v>53.26144</v>
      </c>
      <c r="L585" s="58">
        <v>91.286689999999993</v>
      </c>
      <c r="M585" s="58">
        <v>74.689689999999999</v>
      </c>
      <c r="N585" s="58" t="s">
        <v>243</v>
      </c>
      <c r="O585" s="58" t="s">
        <v>243</v>
      </c>
      <c r="R585" s="58" t="s">
        <v>252</v>
      </c>
      <c r="S585" s="58" t="s">
        <v>16</v>
      </c>
      <c r="T585" s="58">
        <v>2</v>
      </c>
      <c r="U585" s="58" t="s">
        <v>189</v>
      </c>
      <c r="V585" s="58" t="s">
        <v>214</v>
      </c>
      <c r="W585" s="58">
        <v>49</v>
      </c>
      <c r="X585" s="58">
        <v>69.38776</v>
      </c>
      <c r="Y585" s="58">
        <v>61.054580000000001</v>
      </c>
      <c r="Z585" s="58">
        <v>85.380700000000004</v>
      </c>
      <c r="AA585" s="58">
        <v>53.26144</v>
      </c>
      <c r="AB585" s="58">
        <v>91.286689999999993</v>
      </c>
      <c r="AC585" s="58">
        <v>74.689689999999999</v>
      </c>
      <c r="AD585" s="58" t="s">
        <v>243</v>
      </c>
      <c r="AE585" s="58" t="s">
        <v>243</v>
      </c>
    </row>
    <row r="586" spans="1:31" x14ac:dyDescent="0.25">
      <c r="A586" s="58" t="str">
        <f t="shared" si="10"/>
        <v>Salivary glands3</v>
      </c>
      <c r="B586" s="58" t="s">
        <v>252</v>
      </c>
      <c r="C586" s="58" t="s">
        <v>16</v>
      </c>
      <c r="D586" s="58">
        <v>3</v>
      </c>
      <c r="E586" s="58" t="s">
        <v>196</v>
      </c>
      <c r="F586" s="58" t="s">
        <v>215</v>
      </c>
      <c r="G586" s="58">
        <v>53</v>
      </c>
      <c r="H586" s="58">
        <v>84.905659999999997</v>
      </c>
      <c r="I586" s="58">
        <v>61.54513</v>
      </c>
      <c r="J586" s="58">
        <v>84.936340000000001</v>
      </c>
      <c r="K586" s="58">
        <v>54.086539999999999</v>
      </c>
      <c r="L586" s="58">
        <v>90.527209999999997</v>
      </c>
      <c r="M586" s="58">
        <v>74.689689999999999</v>
      </c>
      <c r="N586" s="58" t="s">
        <v>243</v>
      </c>
      <c r="O586" s="58" t="s">
        <v>243</v>
      </c>
      <c r="R586" s="58" t="s">
        <v>252</v>
      </c>
      <c r="S586" s="58" t="s">
        <v>16</v>
      </c>
      <c r="T586" s="58">
        <v>3</v>
      </c>
      <c r="U586" s="58" t="s">
        <v>196</v>
      </c>
      <c r="V586" s="58" t="s">
        <v>215</v>
      </c>
      <c r="W586" s="58">
        <v>53</v>
      </c>
      <c r="X586" s="58">
        <v>84.905659999999997</v>
      </c>
      <c r="Y586" s="58">
        <v>61.54513</v>
      </c>
      <c r="Z586" s="58">
        <v>84.936340000000001</v>
      </c>
      <c r="AA586" s="58">
        <v>54.086539999999999</v>
      </c>
      <c r="AB586" s="58">
        <v>90.527209999999997</v>
      </c>
      <c r="AC586" s="58">
        <v>74.689689999999999</v>
      </c>
      <c r="AD586" s="58" t="s">
        <v>243</v>
      </c>
      <c r="AE586" s="58" t="s">
        <v>243</v>
      </c>
    </row>
    <row r="587" spans="1:31" x14ac:dyDescent="0.25">
      <c r="A587" s="58" t="str">
        <f t="shared" si="10"/>
        <v>Salivary glands4</v>
      </c>
      <c r="B587" s="58" t="s">
        <v>252</v>
      </c>
      <c r="C587" s="58" t="s">
        <v>16</v>
      </c>
      <c r="D587" s="58">
        <v>4</v>
      </c>
      <c r="E587" s="58" t="s">
        <v>191</v>
      </c>
      <c r="F587" s="58" t="s">
        <v>245</v>
      </c>
      <c r="G587" s="58">
        <v>55</v>
      </c>
      <c r="H587" s="58">
        <v>76.363640000000004</v>
      </c>
      <c r="I587" s="58">
        <v>61.90381</v>
      </c>
      <c r="J587" s="58">
        <v>84.901700000000005</v>
      </c>
      <c r="K587" s="58">
        <v>54.619430000000001</v>
      </c>
      <c r="L587" s="58">
        <v>90.48357</v>
      </c>
      <c r="M587" s="58">
        <v>74.689689999999999</v>
      </c>
      <c r="N587" s="58" t="s">
        <v>243</v>
      </c>
      <c r="O587" s="58" t="s">
        <v>243</v>
      </c>
      <c r="R587" s="58" t="s">
        <v>252</v>
      </c>
      <c r="S587" s="58" t="s">
        <v>16</v>
      </c>
      <c r="T587" s="58">
        <v>4</v>
      </c>
      <c r="U587" s="58" t="s">
        <v>191</v>
      </c>
      <c r="V587" s="58" t="s">
        <v>245</v>
      </c>
      <c r="W587" s="58">
        <v>55</v>
      </c>
      <c r="X587" s="58">
        <v>76.363640000000004</v>
      </c>
      <c r="Y587" s="58">
        <v>61.90381</v>
      </c>
      <c r="Z587" s="58">
        <v>84.901700000000005</v>
      </c>
      <c r="AA587" s="58">
        <v>54.619430000000001</v>
      </c>
      <c r="AB587" s="58">
        <v>90.48357</v>
      </c>
      <c r="AC587" s="58">
        <v>74.689689999999999</v>
      </c>
      <c r="AD587" s="58" t="s">
        <v>243</v>
      </c>
      <c r="AE587" s="58" t="s">
        <v>243</v>
      </c>
    </row>
    <row r="588" spans="1:31" x14ac:dyDescent="0.25">
      <c r="A588" s="58" t="str">
        <f t="shared" si="10"/>
        <v>Salivary glands5</v>
      </c>
      <c r="B588" s="58" t="s">
        <v>252</v>
      </c>
      <c r="C588" s="58" t="s">
        <v>16</v>
      </c>
      <c r="D588" s="58">
        <v>5</v>
      </c>
      <c r="E588" s="58" t="s">
        <v>195</v>
      </c>
      <c r="F588" s="58" t="s">
        <v>181</v>
      </c>
      <c r="G588" s="58">
        <v>58</v>
      </c>
      <c r="H588" s="58">
        <v>79.31035</v>
      </c>
      <c r="I588" s="58">
        <v>62.24624</v>
      </c>
      <c r="J588" s="58">
        <v>84.56335</v>
      </c>
      <c r="K588" s="58">
        <v>55.207459999999998</v>
      </c>
      <c r="L588" s="58">
        <v>90.080349999999996</v>
      </c>
      <c r="M588" s="58">
        <v>74.689689999999999</v>
      </c>
      <c r="N588" s="58" t="s">
        <v>243</v>
      </c>
      <c r="O588" s="58" t="s">
        <v>243</v>
      </c>
      <c r="R588" s="58" t="s">
        <v>252</v>
      </c>
      <c r="S588" s="58" t="s">
        <v>16</v>
      </c>
      <c r="T588" s="58">
        <v>5</v>
      </c>
      <c r="U588" s="58" t="s">
        <v>195</v>
      </c>
      <c r="V588" s="58" t="s">
        <v>181</v>
      </c>
      <c r="W588" s="58">
        <v>58</v>
      </c>
      <c r="X588" s="58">
        <v>79.31035</v>
      </c>
      <c r="Y588" s="58">
        <v>62.24624</v>
      </c>
      <c r="Z588" s="58">
        <v>84.56335</v>
      </c>
      <c r="AA588" s="58">
        <v>55.207459999999998</v>
      </c>
      <c r="AB588" s="58">
        <v>90.080349999999996</v>
      </c>
      <c r="AC588" s="58">
        <v>74.689689999999999</v>
      </c>
      <c r="AD588" s="58" t="s">
        <v>243</v>
      </c>
      <c r="AE588" s="58" t="s">
        <v>243</v>
      </c>
    </row>
    <row r="589" spans="1:31" x14ac:dyDescent="0.25">
      <c r="A589" s="58" t="str">
        <f t="shared" si="10"/>
        <v>Salivary glands6</v>
      </c>
      <c r="B589" s="58" t="s">
        <v>252</v>
      </c>
      <c r="C589" s="58" t="s">
        <v>16</v>
      </c>
      <c r="D589" s="58">
        <v>6</v>
      </c>
      <c r="E589" s="58" t="s">
        <v>203</v>
      </c>
      <c r="F589" s="58" t="s">
        <v>216</v>
      </c>
      <c r="G589" s="58">
        <v>60</v>
      </c>
      <c r="H589" s="58">
        <v>81.666659999999993</v>
      </c>
      <c r="I589" s="58">
        <v>62.409320000000001</v>
      </c>
      <c r="J589" s="58">
        <v>84.514099999999999</v>
      </c>
      <c r="K589" s="58">
        <v>55.431959999999997</v>
      </c>
      <c r="L589" s="58">
        <v>89.828090000000003</v>
      </c>
      <c r="M589" s="58">
        <v>74.689689999999999</v>
      </c>
      <c r="N589" s="58" t="s">
        <v>243</v>
      </c>
      <c r="O589" s="58" t="s">
        <v>243</v>
      </c>
      <c r="R589" s="58" t="s">
        <v>252</v>
      </c>
      <c r="S589" s="58" t="s">
        <v>16</v>
      </c>
      <c r="T589" s="58">
        <v>6</v>
      </c>
      <c r="U589" s="58" t="s">
        <v>203</v>
      </c>
      <c r="V589" s="58" t="s">
        <v>216</v>
      </c>
      <c r="W589" s="58">
        <v>60</v>
      </c>
      <c r="X589" s="58">
        <v>81.666659999999993</v>
      </c>
      <c r="Y589" s="58">
        <v>62.409320000000001</v>
      </c>
      <c r="Z589" s="58">
        <v>84.514099999999999</v>
      </c>
      <c r="AA589" s="58">
        <v>55.431959999999997</v>
      </c>
      <c r="AB589" s="58">
        <v>89.828090000000003</v>
      </c>
      <c r="AC589" s="58">
        <v>74.689689999999999</v>
      </c>
      <c r="AD589" s="58" t="s">
        <v>243</v>
      </c>
      <c r="AE589" s="58" t="s">
        <v>243</v>
      </c>
    </row>
    <row r="590" spans="1:31" x14ac:dyDescent="0.25">
      <c r="A590" s="58" t="str">
        <f t="shared" si="10"/>
        <v>Salivary glands7</v>
      </c>
      <c r="B590" s="58" t="s">
        <v>252</v>
      </c>
      <c r="C590" s="58" t="s">
        <v>16</v>
      </c>
      <c r="D590" s="58">
        <v>7</v>
      </c>
      <c r="G590" s="58">
        <v>67</v>
      </c>
      <c r="I590" s="58">
        <v>63.1462</v>
      </c>
      <c r="J590" s="58">
        <v>84.03595</v>
      </c>
      <c r="K590" s="58">
        <v>56.669829999999997</v>
      </c>
      <c r="L590" s="58">
        <v>89.205780000000004</v>
      </c>
      <c r="R590" s="58" t="s">
        <v>252</v>
      </c>
      <c r="S590" s="58" t="s">
        <v>16</v>
      </c>
      <c r="T590" s="58">
        <v>7</v>
      </c>
      <c r="W590" s="58">
        <v>67</v>
      </c>
      <c r="Y590" s="58">
        <v>63.1462</v>
      </c>
      <c r="Z590" s="58">
        <v>84.03595</v>
      </c>
      <c r="AA590" s="58">
        <v>56.669829999999997</v>
      </c>
      <c r="AB590" s="58">
        <v>89.205780000000004</v>
      </c>
    </row>
    <row r="591" spans="1:31" x14ac:dyDescent="0.25">
      <c r="A591" s="58" t="str">
        <f t="shared" si="10"/>
        <v>Salivary glands8</v>
      </c>
      <c r="B591" s="58" t="s">
        <v>252</v>
      </c>
      <c r="C591" s="58" t="s">
        <v>16</v>
      </c>
      <c r="D591" s="58">
        <v>8</v>
      </c>
      <c r="E591" s="58" t="s">
        <v>204</v>
      </c>
      <c r="F591" s="58" t="s">
        <v>207</v>
      </c>
      <c r="G591" s="58">
        <v>72</v>
      </c>
      <c r="H591" s="58">
        <v>69.44444</v>
      </c>
      <c r="I591" s="58">
        <v>63.62189</v>
      </c>
      <c r="J591" s="58">
        <v>83.738919999999993</v>
      </c>
      <c r="K591" s="58">
        <v>57.263620000000003</v>
      </c>
      <c r="L591" s="58">
        <v>88.713419999999999</v>
      </c>
      <c r="M591" s="58">
        <v>74.689689999999999</v>
      </c>
      <c r="N591" s="58" t="s">
        <v>243</v>
      </c>
      <c r="O591" s="58" t="s">
        <v>243</v>
      </c>
      <c r="R591" s="58" t="s">
        <v>252</v>
      </c>
      <c r="S591" s="58" t="s">
        <v>16</v>
      </c>
      <c r="T591" s="58">
        <v>8</v>
      </c>
      <c r="U591" s="58" t="s">
        <v>204</v>
      </c>
      <c r="V591" s="58" t="s">
        <v>212</v>
      </c>
      <c r="W591" s="58">
        <v>72</v>
      </c>
      <c r="X591" s="58">
        <v>69.44444</v>
      </c>
      <c r="Y591" s="58">
        <v>63.62189</v>
      </c>
      <c r="Z591" s="58">
        <v>83.738919999999993</v>
      </c>
      <c r="AA591" s="58">
        <v>57.263620000000003</v>
      </c>
      <c r="AB591" s="58">
        <v>88.713419999999999</v>
      </c>
      <c r="AC591" s="58">
        <v>74.689689999999999</v>
      </c>
      <c r="AD591" s="58" t="s">
        <v>243</v>
      </c>
      <c r="AE591" s="58" t="s">
        <v>243</v>
      </c>
    </row>
    <row r="592" spans="1:31" x14ac:dyDescent="0.25">
      <c r="A592" s="58" t="str">
        <f t="shared" si="10"/>
        <v>Salivary glands9</v>
      </c>
      <c r="B592" s="58" t="s">
        <v>252</v>
      </c>
      <c r="C592" s="58" t="s">
        <v>16</v>
      </c>
      <c r="D592" s="58">
        <v>9</v>
      </c>
      <c r="E592" s="58" t="s">
        <v>190</v>
      </c>
      <c r="F592" s="58" t="s">
        <v>213</v>
      </c>
      <c r="G592" s="58">
        <v>73</v>
      </c>
      <c r="H592" s="58">
        <v>64.383560000000003</v>
      </c>
      <c r="I592" s="58">
        <v>63.668669999999999</v>
      </c>
      <c r="J592" s="58">
        <v>83.62227</v>
      </c>
      <c r="K592" s="58">
        <v>57.480710000000002</v>
      </c>
      <c r="L592" s="58">
        <v>88.684650000000005</v>
      </c>
      <c r="M592" s="58">
        <v>74.689689999999999</v>
      </c>
      <c r="N592" s="58" t="s">
        <v>243</v>
      </c>
      <c r="O592" s="58" t="s">
        <v>243</v>
      </c>
      <c r="R592" s="58" t="s">
        <v>252</v>
      </c>
      <c r="S592" s="58" t="s">
        <v>16</v>
      </c>
      <c r="T592" s="58">
        <v>9</v>
      </c>
      <c r="U592" s="58" t="s">
        <v>190</v>
      </c>
      <c r="V592" s="58" t="s">
        <v>213</v>
      </c>
      <c r="W592" s="58">
        <v>73</v>
      </c>
      <c r="X592" s="58">
        <v>64.383560000000003</v>
      </c>
      <c r="Y592" s="58">
        <v>63.668669999999999</v>
      </c>
      <c r="Z592" s="58">
        <v>83.62227</v>
      </c>
      <c r="AA592" s="58">
        <v>57.480710000000002</v>
      </c>
      <c r="AB592" s="58">
        <v>88.684650000000005</v>
      </c>
      <c r="AC592" s="58">
        <v>74.689689999999999</v>
      </c>
      <c r="AD592" s="58" t="s">
        <v>243</v>
      </c>
      <c r="AE592" s="58" t="s">
        <v>243</v>
      </c>
    </row>
    <row r="593" spans="1:31" x14ac:dyDescent="0.25">
      <c r="A593" s="58" t="str">
        <f t="shared" si="10"/>
        <v>Salivary glands10</v>
      </c>
      <c r="B593" s="58" t="s">
        <v>252</v>
      </c>
      <c r="C593" s="58" t="s">
        <v>16</v>
      </c>
      <c r="D593" s="58">
        <v>10</v>
      </c>
      <c r="E593" s="58" t="s">
        <v>199</v>
      </c>
      <c r="F593" s="58" t="s">
        <v>179</v>
      </c>
      <c r="G593" s="58">
        <v>80</v>
      </c>
      <c r="H593" s="58">
        <v>72.5</v>
      </c>
      <c r="I593" s="58">
        <v>64.211359999999999</v>
      </c>
      <c r="J593" s="58">
        <v>83.33372</v>
      </c>
      <c r="K593" s="58">
        <v>58.215859999999999</v>
      </c>
      <c r="L593" s="58">
        <v>88.153720000000007</v>
      </c>
      <c r="M593" s="58">
        <v>74.689689999999999</v>
      </c>
      <c r="N593" s="58" t="s">
        <v>243</v>
      </c>
      <c r="O593" s="58" t="s">
        <v>243</v>
      </c>
      <c r="R593" s="58" t="s">
        <v>252</v>
      </c>
      <c r="S593" s="58" t="s">
        <v>16</v>
      </c>
      <c r="T593" s="58">
        <v>10</v>
      </c>
      <c r="U593" s="58" t="s">
        <v>199</v>
      </c>
      <c r="V593" s="58" t="s">
        <v>179</v>
      </c>
      <c r="W593" s="58">
        <v>80</v>
      </c>
      <c r="X593" s="58">
        <v>72.5</v>
      </c>
      <c r="Y593" s="58">
        <v>64.211359999999999</v>
      </c>
      <c r="Z593" s="58">
        <v>83.33372</v>
      </c>
      <c r="AA593" s="58">
        <v>58.215859999999999</v>
      </c>
      <c r="AB593" s="58">
        <v>88.153720000000007</v>
      </c>
      <c r="AC593" s="58">
        <v>74.689689999999999</v>
      </c>
      <c r="AD593" s="58" t="s">
        <v>243</v>
      </c>
      <c r="AE593" s="58" t="s">
        <v>243</v>
      </c>
    </row>
    <row r="594" spans="1:31" x14ac:dyDescent="0.25">
      <c r="A594" s="58" t="str">
        <f t="shared" si="10"/>
        <v>Salivary glands11</v>
      </c>
      <c r="B594" s="58" t="s">
        <v>252</v>
      </c>
      <c r="C594" s="58" t="s">
        <v>16</v>
      </c>
      <c r="D594" s="58">
        <v>11</v>
      </c>
      <c r="E594" s="58" t="s">
        <v>201</v>
      </c>
      <c r="F594" s="58" t="s">
        <v>184</v>
      </c>
      <c r="G594" s="58">
        <v>85</v>
      </c>
      <c r="H594" s="58">
        <v>70.588229999999996</v>
      </c>
      <c r="I594" s="58">
        <v>64.597149999999999</v>
      </c>
      <c r="J594" s="58">
        <v>83.102509999999995</v>
      </c>
      <c r="K594" s="58">
        <v>58.838790000000003</v>
      </c>
      <c r="L594" s="58">
        <v>87.797250000000005</v>
      </c>
      <c r="M594" s="58">
        <v>74.689689999999999</v>
      </c>
      <c r="N594" s="58" t="s">
        <v>243</v>
      </c>
      <c r="O594" s="58" t="s">
        <v>243</v>
      </c>
      <c r="R594" s="58" t="s">
        <v>252</v>
      </c>
      <c r="S594" s="58" t="s">
        <v>16</v>
      </c>
      <c r="T594" s="58">
        <v>11</v>
      </c>
      <c r="U594" s="58" t="s">
        <v>201</v>
      </c>
      <c r="V594" s="58" t="s">
        <v>184</v>
      </c>
      <c r="W594" s="58">
        <v>85</v>
      </c>
      <c r="X594" s="58">
        <v>70.588229999999996</v>
      </c>
      <c r="Y594" s="58">
        <v>64.597149999999999</v>
      </c>
      <c r="Z594" s="58">
        <v>83.102509999999995</v>
      </c>
      <c r="AA594" s="58">
        <v>58.838790000000003</v>
      </c>
      <c r="AB594" s="58">
        <v>87.797250000000005</v>
      </c>
      <c r="AC594" s="58">
        <v>74.689689999999999</v>
      </c>
      <c r="AD594" s="58" t="s">
        <v>243</v>
      </c>
      <c r="AE594" s="58" t="s">
        <v>243</v>
      </c>
    </row>
    <row r="595" spans="1:31" x14ac:dyDescent="0.25">
      <c r="A595" s="58" t="str">
        <f t="shared" si="10"/>
        <v>Salivary glands12</v>
      </c>
      <c r="B595" s="58" t="s">
        <v>252</v>
      </c>
      <c r="C595" s="58" t="s">
        <v>16</v>
      </c>
      <c r="D595" s="58">
        <v>12</v>
      </c>
      <c r="E595" s="58" t="s">
        <v>188</v>
      </c>
      <c r="F595" s="58" t="s">
        <v>300</v>
      </c>
      <c r="G595" s="58">
        <v>86</v>
      </c>
      <c r="H595" s="58">
        <v>75.581400000000002</v>
      </c>
      <c r="I595" s="58">
        <v>64.616950000000003</v>
      </c>
      <c r="J595" s="58">
        <v>83.058670000000006</v>
      </c>
      <c r="K595" s="58">
        <v>58.853349999999999</v>
      </c>
      <c r="L595" s="58">
        <v>87.724620000000002</v>
      </c>
      <c r="M595" s="58">
        <v>74.689689999999999</v>
      </c>
      <c r="N595" s="58" t="s">
        <v>243</v>
      </c>
      <c r="O595" s="58" t="s">
        <v>243</v>
      </c>
      <c r="R595" s="58" t="s">
        <v>252</v>
      </c>
      <c r="S595" s="58" t="s">
        <v>16</v>
      </c>
      <c r="T595" s="58">
        <v>12</v>
      </c>
      <c r="U595" s="58" t="s">
        <v>188</v>
      </c>
      <c r="V595" s="58" t="s">
        <v>186</v>
      </c>
      <c r="W595" s="58">
        <v>86</v>
      </c>
      <c r="X595" s="58">
        <v>75.581400000000002</v>
      </c>
      <c r="Y595" s="58">
        <v>64.616950000000003</v>
      </c>
      <c r="Z595" s="58">
        <v>83.058670000000006</v>
      </c>
      <c r="AA595" s="58">
        <v>58.853349999999999</v>
      </c>
      <c r="AB595" s="58">
        <v>87.724620000000002</v>
      </c>
      <c r="AC595" s="58">
        <v>74.689689999999999</v>
      </c>
      <c r="AD595" s="58" t="s">
        <v>243</v>
      </c>
      <c r="AE595" s="58" t="s">
        <v>243</v>
      </c>
    </row>
    <row r="596" spans="1:31" x14ac:dyDescent="0.25">
      <c r="A596" s="58" t="str">
        <f t="shared" si="10"/>
        <v>Salivary glands13</v>
      </c>
      <c r="B596" s="58" t="s">
        <v>252</v>
      </c>
      <c r="C596" s="58" t="s">
        <v>16</v>
      </c>
      <c r="D596" s="58">
        <v>13</v>
      </c>
      <c r="G596" s="58">
        <v>87</v>
      </c>
      <c r="I596" s="58">
        <v>64.687920000000005</v>
      </c>
      <c r="J596" s="58">
        <v>82.987639999999999</v>
      </c>
      <c r="K596" s="58">
        <v>58.952539999999999</v>
      </c>
      <c r="L596" s="58">
        <v>87.615200000000002</v>
      </c>
      <c r="R596" s="58" t="s">
        <v>252</v>
      </c>
      <c r="S596" s="58" t="s">
        <v>16</v>
      </c>
      <c r="T596" s="58">
        <v>13</v>
      </c>
      <c r="W596" s="58">
        <v>87</v>
      </c>
      <c r="Y596" s="58">
        <v>64.687920000000005</v>
      </c>
      <c r="Z596" s="58">
        <v>82.987639999999999</v>
      </c>
      <c r="AA596" s="58">
        <v>58.952539999999999</v>
      </c>
      <c r="AB596" s="58">
        <v>87.615200000000002</v>
      </c>
    </row>
    <row r="597" spans="1:31" x14ac:dyDescent="0.25">
      <c r="A597" s="58" t="str">
        <f t="shared" si="10"/>
        <v>Salivary glands14</v>
      </c>
      <c r="B597" s="58" t="s">
        <v>252</v>
      </c>
      <c r="C597" s="58" t="s">
        <v>16</v>
      </c>
      <c r="D597" s="58">
        <v>14</v>
      </c>
      <c r="E597" s="58" t="s">
        <v>205</v>
      </c>
      <c r="F597" s="58" t="s">
        <v>303</v>
      </c>
      <c r="G597" s="58">
        <v>87</v>
      </c>
      <c r="H597" s="58">
        <v>73.563220000000001</v>
      </c>
      <c r="I597" s="58">
        <v>64.687920000000005</v>
      </c>
      <c r="J597" s="58">
        <v>82.987639999999999</v>
      </c>
      <c r="K597" s="58">
        <v>58.952539999999999</v>
      </c>
      <c r="L597" s="58">
        <v>87.615200000000002</v>
      </c>
      <c r="M597" s="58">
        <v>74.689689999999999</v>
      </c>
      <c r="N597" s="58" t="s">
        <v>243</v>
      </c>
      <c r="O597" s="58" t="s">
        <v>243</v>
      </c>
      <c r="R597" s="58" t="s">
        <v>252</v>
      </c>
      <c r="S597" s="58" t="s">
        <v>16</v>
      </c>
      <c r="T597" s="58">
        <v>14</v>
      </c>
      <c r="U597" s="58" t="s">
        <v>205</v>
      </c>
      <c r="V597" s="58" t="s">
        <v>217</v>
      </c>
      <c r="W597" s="58">
        <v>87</v>
      </c>
      <c r="X597" s="58">
        <v>73.563220000000001</v>
      </c>
      <c r="Y597" s="58">
        <v>64.687920000000005</v>
      </c>
      <c r="Z597" s="58">
        <v>82.987639999999999</v>
      </c>
      <c r="AA597" s="58">
        <v>58.952539999999999</v>
      </c>
      <c r="AB597" s="58">
        <v>87.615200000000002</v>
      </c>
      <c r="AC597" s="58">
        <v>74.689689999999999</v>
      </c>
      <c r="AD597" s="58" t="s">
        <v>243</v>
      </c>
      <c r="AE597" s="58" t="s">
        <v>243</v>
      </c>
    </row>
    <row r="598" spans="1:31" x14ac:dyDescent="0.25">
      <c r="A598" s="58" t="str">
        <f t="shared" si="10"/>
        <v>Salivary glands15</v>
      </c>
      <c r="B598" s="58" t="s">
        <v>252</v>
      </c>
      <c r="C598" s="58" t="s">
        <v>16</v>
      </c>
      <c r="D598" s="58">
        <v>15</v>
      </c>
      <c r="E598" s="58" t="s">
        <v>198</v>
      </c>
      <c r="F598" s="58" t="s">
        <v>183</v>
      </c>
      <c r="G598" s="58">
        <v>91</v>
      </c>
      <c r="H598" s="58">
        <v>69.230770000000007</v>
      </c>
      <c r="I598" s="58">
        <v>64.955259999999996</v>
      </c>
      <c r="J598" s="58">
        <v>82.844130000000007</v>
      </c>
      <c r="K598" s="58">
        <v>59.392960000000002</v>
      </c>
      <c r="L598" s="58">
        <v>87.408739999999995</v>
      </c>
      <c r="M598" s="58">
        <v>74.689689999999999</v>
      </c>
      <c r="N598" s="58" t="s">
        <v>243</v>
      </c>
      <c r="O598" s="58" t="s">
        <v>243</v>
      </c>
      <c r="R598" s="58" t="s">
        <v>252</v>
      </c>
      <c r="S598" s="58" t="s">
        <v>16</v>
      </c>
      <c r="T598" s="58">
        <v>15</v>
      </c>
      <c r="U598" s="58" t="s">
        <v>198</v>
      </c>
      <c r="V598" s="58" t="s">
        <v>183</v>
      </c>
      <c r="W598" s="58">
        <v>91</v>
      </c>
      <c r="X598" s="58">
        <v>69.230770000000007</v>
      </c>
      <c r="Y598" s="58">
        <v>64.955259999999996</v>
      </c>
      <c r="Z598" s="58">
        <v>82.844130000000007</v>
      </c>
      <c r="AA598" s="58">
        <v>59.392960000000002</v>
      </c>
      <c r="AB598" s="58">
        <v>87.408739999999995</v>
      </c>
      <c r="AC598" s="58">
        <v>74.689689999999999</v>
      </c>
      <c r="AD598" s="58" t="s">
        <v>243</v>
      </c>
      <c r="AE598" s="58" t="s">
        <v>243</v>
      </c>
    </row>
    <row r="599" spans="1:31" x14ac:dyDescent="0.25">
      <c r="A599" s="58" t="str">
        <f t="shared" si="10"/>
        <v>Salivary glands16</v>
      </c>
      <c r="B599" s="58" t="s">
        <v>252</v>
      </c>
      <c r="C599" s="58" t="s">
        <v>16</v>
      </c>
      <c r="D599" s="58">
        <v>16</v>
      </c>
      <c r="E599" s="58" t="s">
        <v>197</v>
      </c>
      <c r="F599" s="58" t="s">
        <v>221</v>
      </c>
      <c r="G599" s="58">
        <v>103</v>
      </c>
      <c r="H599" s="58">
        <v>63.1068</v>
      </c>
      <c r="I599" s="58">
        <v>65.555890000000005</v>
      </c>
      <c r="J599" s="58">
        <v>82.375979999999998</v>
      </c>
      <c r="K599" s="58">
        <v>60.344920000000002</v>
      </c>
      <c r="L599" s="58">
        <v>86.701849999999993</v>
      </c>
      <c r="M599" s="58">
        <v>74.689689999999999</v>
      </c>
      <c r="N599" s="58" t="s">
        <v>244</v>
      </c>
      <c r="O599" s="58" t="s">
        <v>243</v>
      </c>
      <c r="R599" s="58" t="s">
        <v>252</v>
      </c>
      <c r="S599" s="58" t="s">
        <v>16</v>
      </c>
      <c r="T599" s="58">
        <v>16</v>
      </c>
      <c r="U599" s="58" t="s">
        <v>197</v>
      </c>
      <c r="V599" s="58" t="s">
        <v>221</v>
      </c>
      <c r="W599" s="58">
        <v>103</v>
      </c>
      <c r="X599" s="58">
        <v>63.1068</v>
      </c>
      <c r="Y599" s="58">
        <v>65.555890000000005</v>
      </c>
      <c r="Z599" s="58">
        <v>82.375979999999998</v>
      </c>
      <c r="AA599" s="58">
        <v>60.344920000000002</v>
      </c>
      <c r="AB599" s="58">
        <v>86.701849999999993</v>
      </c>
      <c r="AC599" s="58">
        <v>74.689689999999999</v>
      </c>
      <c r="AD599" s="58" t="s">
        <v>244</v>
      </c>
      <c r="AE599" s="58" t="s">
        <v>243</v>
      </c>
    </row>
    <row r="600" spans="1:31" x14ac:dyDescent="0.25">
      <c r="A600" s="58" t="str">
        <f t="shared" si="10"/>
        <v>Salivary glands17</v>
      </c>
      <c r="B600" s="58" t="s">
        <v>252</v>
      </c>
      <c r="C600" s="58" t="s">
        <v>16</v>
      </c>
      <c r="D600" s="58">
        <v>17</v>
      </c>
      <c r="G600" s="58">
        <v>107</v>
      </c>
      <c r="I600" s="58">
        <v>65.745040000000003</v>
      </c>
      <c r="J600" s="58">
        <v>82.219769999999997</v>
      </c>
      <c r="K600" s="58">
        <v>60.656959999999998</v>
      </c>
      <c r="L600" s="58">
        <v>86.520309999999995</v>
      </c>
      <c r="R600" s="58" t="s">
        <v>252</v>
      </c>
      <c r="S600" s="58" t="s">
        <v>16</v>
      </c>
      <c r="T600" s="58">
        <v>17</v>
      </c>
      <c r="W600" s="58">
        <v>107</v>
      </c>
      <c r="Y600" s="58">
        <v>65.745040000000003</v>
      </c>
      <c r="Z600" s="58">
        <v>82.219769999999997</v>
      </c>
      <c r="AA600" s="58">
        <v>60.656959999999998</v>
      </c>
      <c r="AB600" s="58">
        <v>86.520309999999995</v>
      </c>
    </row>
    <row r="601" spans="1:31" x14ac:dyDescent="0.25">
      <c r="A601" s="58" t="str">
        <f t="shared" si="10"/>
        <v>Salivary glands18</v>
      </c>
      <c r="B601" s="58" t="s">
        <v>252</v>
      </c>
      <c r="C601" s="58" t="s">
        <v>16</v>
      </c>
      <c r="D601" s="58">
        <v>18</v>
      </c>
      <c r="E601" s="58" t="s">
        <v>200</v>
      </c>
      <c r="F601" s="58" t="s">
        <v>220</v>
      </c>
      <c r="G601" s="58">
        <v>108</v>
      </c>
      <c r="H601" s="58">
        <v>81.481480000000005</v>
      </c>
      <c r="I601" s="58">
        <v>65.8185</v>
      </c>
      <c r="J601" s="58">
        <v>82.219139999999996</v>
      </c>
      <c r="K601" s="58">
        <v>60.677509999999998</v>
      </c>
      <c r="L601" s="58">
        <v>86.460300000000004</v>
      </c>
      <c r="M601" s="58">
        <v>74.689689999999999</v>
      </c>
      <c r="N601" s="58" t="s">
        <v>243</v>
      </c>
      <c r="O601" s="58" t="s">
        <v>243</v>
      </c>
      <c r="R601" s="58" t="s">
        <v>252</v>
      </c>
      <c r="S601" s="58" t="s">
        <v>16</v>
      </c>
      <c r="T601" s="58">
        <v>18</v>
      </c>
      <c r="U601" s="58" t="s">
        <v>200</v>
      </c>
      <c r="V601" s="58" t="s">
        <v>220</v>
      </c>
      <c r="W601" s="58">
        <v>108</v>
      </c>
      <c r="X601" s="58">
        <v>81.481480000000005</v>
      </c>
      <c r="Y601" s="58">
        <v>65.8185</v>
      </c>
      <c r="Z601" s="58">
        <v>82.219139999999996</v>
      </c>
      <c r="AA601" s="58">
        <v>60.677509999999998</v>
      </c>
      <c r="AB601" s="58">
        <v>86.460300000000004</v>
      </c>
      <c r="AC601" s="58">
        <v>74.689689999999999</v>
      </c>
      <c r="AD601" s="58" t="s">
        <v>243</v>
      </c>
      <c r="AE601" s="58" t="s">
        <v>243</v>
      </c>
    </row>
    <row r="602" spans="1:31" x14ac:dyDescent="0.25">
      <c r="A602" s="58" t="str">
        <f t="shared" si="10"/>
        <v>Salivary glands19</v>
      </c>
      <c r="B602" s="58" t="s">
        <v>252</v>
      </c>
      <c r="C602" s="58" t="s">
        <v>16</v>
      </c>
      <c r="D602" s="58">
        <v>19</v>
      </c>
      <c r="E602" s="58" t="s">
        <v>202</v>
      </c>
      <c r="F602" s="58" t="s">
        <v>219</v>
      </c>
      <c r="G602" s="58">
        <v>116</v>
      </c>
      <c r="H602" s="58">
        <v>73.275859999999994</v>
      </c>
      <c r="I602" s="58">
        <v>66.133260000000007</v>
      </c>
      <c r="J602" s="58">
        <v>81.955539999999999</v>
      </c>
      <c r="K602" s="58">
        <v>61.2532</v>
      </c>
      <c r="L602" s="58">
        <v>86.067620000000005</v>
      </c>
      <c r="M602" s="58">
        <v>74.689689999999999</v>
      </c>
      <c r="N602" s="58" t="s">
        <v>243</v>
      </c>
      <c r="O602" s="58" t="s">
        <v>243</v>
      </c>
      <c r="R602" s="58" t="s">
        <v>252</v>
      </c>
      <c r="S602" s="58" t="s">
        <v>16</v>
      </c>
      <c r="T602" s="58">
        <v>19</v>
      </c>
      <c r="U602" s="58" t="s">
        <v>202</v>
      </c>
      <c r="V602" s="58" t="s">
        <v>219</v>
      </c>
      <c r="W602" s="58">
        <v>116</v>
      </c>
      <c r="X602" s="58">
        <v>73.275859999999994</v>
      </c>
      <c r="Y602" s="58">
        <v>66.133260000000007</v>
      </c>
      <c r="Z602" s="58">
        <v>81.955539999999999</v>
      </c>
      <c r="AA602" s="58">
        <v>61.2532</v>
      </c>
      <c r="AB602" s="58">
        <v>86.067620000000005</v>
      </c>
      <c r="AC602" s="58">
        <v>74.689689999999999</v>
      </c>
      <c r="AD602" s="58" t="s">
        <v>243</v>
      </c>
      <c r="AE602" s="58" t="s">
        <v>243</v>
      </c>
    </row>
    <row r="603" spans="1:31" x14ac:dyDescent="0.25">
      <c r="A603" s="58" t="str">
        <f t="shared" si="10"/>
        <v>Salivary glands20</v>
      </c>
      <c r="B603" s="58" t="s">
        <v>252</v>
      </c>
      <c r="C603" s="58" t="s">
        <v>16</v>
      </c>
      <c r="D603" s="58">
        <v>20</v>
      </c>
      <c r="E603" s="58" t="s">
        <v>206</v>
      </c>
      <c r="F603" s="58" t="s">
        <v>304</v>
      </c>
      <c r="G603" s="58">
        <v>120</v>
      </c>
      <c r="H603" s="58">
        <v>74.166659999999993</v>
      </c>
      <c r="I603" s="58">
        <v>66.279480000000007</v>
      </c>
      <c r="J603" s="58">
        <v>81.864819999999995</v>
      </c>
      <c r="K603" s="58">
        <v>61.467619999999997</v>
      </c>
      <c r="L603" s="58">
        <v>85.854100000000003</v>
      </c>
      <c r="M603" s="58">
        <v>74.689689999999999</v>
      </c>
      <c r="N603" s="58" t="s">
        <v>243</v>
      </c>
      <c r="O603" s="58" t="s">
        <v>243</v>
      </c>
      <c r="R603" s="58" t="s">
        <v>252</v>
      </c>
      <c r="S603" s="58" t="s">
        <v>16</v>
      </c>
      <c r="T603" s="58">
        <v>20</v>
      </c>
      <c r="U603" s="58" t="s">
        <v>206</v>
      </c>
      <c r="V603" s="58" t="s">
        <v>218</v>
      </c>
      <c r="W603" s="58">
        <v>120</v>
      </c>
      <c r="X603" s="58">
        <v>74.166659999999993</v>
      </c>
      <c r="Y603" s="58">
        <v>66.279480000000007</v>
      </c>
      <c r="Z603" s="58">
        <v>81.864819999999995</v>
      </c>
      <c r="AA603" s="58">
        <v>61.467619999999997</v>
      </c>
      <c r="AB603" s="58">
        <v>85.854100000000003</v>
      </c>
      <c r="AC603" s="58">
        <v>74.689689999999999</v>
      </c>
      <c r="AD603" s="58" t="s">
        <v>243</v>
      </c>
      <c r="AE603" s="58" t="s">
        <v>243</v>
      </c>
    </row>
    <row r="604" spans="1:31" x14ac:dyDescent="0.25">
      <c r="A604" s="58" t="str">
        <f t="shared" si="10"/>
        <v>Salivary glands21</v>
      </c>
      <c r="B604" s="58" t="s">
        <v>252</v>
      </c>
      <c r="C604" s="58" t="s">
        <v>16</v>
      </c>
      <c r="D604" s="58">
        <v>21</v>
      </c>
      <c r="G604" s="58">
        <v>127</v>
      </c>
      <c r="I604" s="58">
        <v>66.531689999999998</v>
      </c>
      <c r="J604" s="58">
        <v>81.685419999999993</v>
      </c>
      <c r="K604" s="58">
        <v>61.844149999999999</v>
      </c>
      <c r="L604" s="58">
        <v>85.62715</v>
      </c>
      <c r="R604" s="58" t="s">
        <v>252</v>
      </c>
      <c r="S604" s="58" t="s">
        <v>16</v>
      </c>
      <c r="T604" s="58">
        <v>21</v>
      </c>
      <c r="W604" s="58">
        <v>127</v>
      </c>
      <c r="Y604" s="58">
        <v>66.531689999999998</v>
      </c>
      <c r="Z604" s="58">
        <v>81.685419999999993</v>
      </c>
      <c r="AA604" s="58">
        <v>61.844149999999999</v>
      </c>
      <c r="AB604" s="58">
        <v>85.62715</v>
      </c>
    </row>
    <row r="605" spans="1:31" x14ac:dyDescent="0.25">
      <c r="A605" s="58" t="str">
        <f t="shared" si="10"/>
        <v>Salivary glands22</v>
      </c>
      <c r="B605" s="58" t="s">
        <v>252</v>
      </c>
      <c r="C605" s="58" t="s">
        <v>16</v>
      </c>
      <c r="D605" s="58">
        <v>22</v>
      </c>
      <c r="G605" s="58">
        <v>147</v>
      </c>
      <c r="I605" s="58">
        <v>67.153689999999997</v>
      </c>
      <c r="J605" s="58">
        <v>81.23339</v>
      </c>
      <c r="K605" s="58">
        <v>62.810789999999997</v>
      </c>
      <c r="L605" s="58">
        <v>84.913309999999996</v>
      </c>
      <c r="R605" s="58" t="s">
        <v>252</v>
      </c>
      <c r="S605" s="58" t="s">
        <v>16</v>
      </c>
      <c r="T605" s="58">
        <v>22</v>
      </c>
      <c r="W605" s="58">
        <v>147</v>
      </c>
      <c r="Y605" s="58">
        <v>67.153689999999997</v>
      </c>
      <c r="Z605" s="58">
        <v>81.23339</v>
      </c>
      <c r="AA605" s="58">
        <v>62.810789999999997</v>
      </c>
      <c r="AB605" s="58">
        <v>84.913309999999996</v>
      </c>
    </row>
    <row r="606" spans="1:31" x14ac:dyDescent="0.25">
      <c r="A606" s="58" t="str">
        <f t="shared" si="10"/>
        <v>Salivary glands23</v>
      </c>
      <c r="B606" s="58" t="s">
        <v>252</v>
      </c>
      <c r="C606" s="58" t="s">
        <v>16</v>
      </c>
      <c r="D606" s="58">
        <v>23</v>
      </c>
      <c r="E606" s="58" t="s">
        <v>193</v>
      </c>
      <c r="F606" s="58" t="s">
        <v>173</v>
      </c>
      <c r="G606" s="58">
        <v>150</v>
      </c>
      <c r="H606" s="58">
        <v>79.333340000000007</v>
      </c>
      <c r="I606" s="58">
        <v>67.244860000000003</v>
      </c>
      <c r="J606" s="58">
        <v>81.166849999999997</v>
      </c>
      <c r="K606" s="58">
        <v>62.93544</v>
      </c>
      <c r="L606" s="58">
        <v>84.818089999999998</v>
      </c>
      <c r="M606" s="58">
        <v>74.689689999999999</v>
      </c>
      <c r="N606" s="58" t="s">
        <v>243</v>
      </c>
      <c r="O606" s="58" t="s">
        <v>243</v>
      </c>
      <c r="R606" s="58" t="s">
        <v>252</v>
      </c>
      <c r="S606" s="58" t="s">
        <v>16</v>
      </c>
      <c r="T606" s="58">
        <v>23</v>
      </c>
      <c r="U606" s="58" t="s">
        <v>193</v>
      </c>
      <c r="V606" s="58" t="s">
        <v>173</v>
      </c>
      <c r="W606" s="58">
        <v>150</v>
      </c>
      <c r="X606" s="58">
        <v>79.333340000000007</v>
      </c>
      <c r="Y606" s="58">
        <v>67.244860000000003</v>
      </c>
      <c r="Z606" s="58">
        <v>81.166849999999997</v>
      </c>
      <c r="AA606" s="58">
        <v>62.93544</v>
      </c>
      <c r="AB606" s="58">
        <v>84.818089999999998</v>
      </c>
      <c r="AC606" s="58">
        <v>74.689689999999999</v>
      </c>
      <c r="AD606" s="58" t="s">
        <v>243</v>
      </c>
      <c r="AE606" s="58" t="s">
        <v>243</v>
      </c>
    </row>
    <row r="607" spans="1:31" x14ac:dyDescent="0.25">
      <c r="A607" s="58" t="str">
        <f t="shared" si="10"/>
        <v>Salivary glands24</v>
      </c>
      <c r="B607" s="58" t="s">
        <v>252</v>
      </c>
      <c r="C607" s="58" t="s">
        <v>16</v>
      </c>
      <c r="D607" s="58">
        <v>24</v>
      </c>
      <c r="G607" s="58">
        <v>167</v>
      </c>
      <c r="I607" s="58">
        <v>67.668139999999994</v>
      </c>
      <c r="J607" s="58">
        <v>80.831649999999996</v>
      </c>
      <c r="K607" s="58">
        <v>63.59796</v>
      </c>
      <c r="L607" s="58">
        <v>84.331990000000005</v>
      </c>
      <c r="R607" s="58" t="s">
        <v>252</v>
      </c>
      <c r="S607" s="58" t="s">
        <v>16</v>
      </c>
      <c r="T607" s="58">
        <v>24</v>
      </c>
      <c r="W607" s="58">
        <v>167</v>
      </c>
      <c r="Y607" s="58">
        <v>67.668139999999994</v>
      </c>
      <c r="Z607" s="58">
        <v>80.831649999999996</v>
      </c>
      <c r="AA607" s="58">
        <v>63.59796</v>
      </c>
      <c r="AB607" s="58">
        <v>84.331990000000005</v>
      </c>
    </row>
    <row r="608" spans="1:31" x14ac:dyDescent="0.25">
      <c r="A608" s="58" t="str">
        <f t="shared" si="10"/>
        <v>Salivary glands25</v>
      </c>
      <c r="B608" s="58" t="s">
        <v>252</v>
      </c>
      <c r="C608" s="58" t="s">
        <v>16</v>
      </c>
      <c r="D608" s="58">
        <v>25</v>
      </c>
      <c r="G608" s="58">
        <v>187</v>
      </c>
      <c r="I608" s="58">
        <v>68.059070000000006</v>
      </c>
      <c r="J608" s="58">
        <v>80.539249999999996</v>
      </c>
      <c r="K608" s="58">
        <v>64.248339999999999</v>
      </c>
      <c r="L608" s="58">
        <v>83.846620000000001</v>
      </c>
      <c r="R608" s="58" t="s">
        <v>252</v>
      </c>
      <c r="S608" s="58" t="s">
        <v>16</v>
      </c>
      <c r="T608" s="58">
        <v>25</v>
      </c>
      <c r="W608" s="58">
        <v>187</v>
      </c>
      <c r="Y608" s="58">
        <v>68.059070000000006</v>
      </c>
      <c r="Z608" s="58">
        <v>80.539249999999996</v>
      </c>
      <c r="AA608" s="58">
        <v>64.248339999999999</v>
      </c>
      <c r="AB608" s="58">
        <v>83.846620000000001</v>
      </c>
    </row>
    <row r="609" spans="1:31" x14ac:dyDescent="0.25">
      <c r="A609" s="58" t="str">
        <f t="shared" si="10"/>
        <v>Salivary glands26</v>
      </c>
      <c r="B609" s="58" t="s">
        <v>252</v>
      </c>
      <c r="C609" s="58" t="s">
        <v>16</v>
      </c>
      <c r="D609" s="58">
        <v>26</v>
      </c>
      <c r="E609" s="58" t="s">
        <v>194</v>
      </c>
      <c r="F609" s="58" t="s">
        <v>174</v>
      </c>
      <c r="G609" s="58">
        <v>203</v>
      </c>
      <c r="H609" s="58">
        <v>82.758619999999993</v>
      </c>
      <c r="I609" s="58">
        <v>68.342650000000006</v>
      </c>
      <c r="J609" s="58">
        <v>80.299260000000004</v>
      </c>
      <c r="K609" s="58">
        <v>64.681240000000003</v>
      </c>
      <c r="L609" s="58">
        <v>83.514439999999993</v>
      </c>
      <c r="M609" s="58">
        <v>74.689689999999999</v>
      </c>
      <c r="N609" s="58" t="s">
        <v>253</v>
      </c>
      <c r="O609" s="58" t="s">
        <v>243</v>
      </c>
      <c r="R609" s="58" t="s">
        <v>252</v>
      </c>
      <c r="S609" s="58" t="s">
        <v>16</v>
      </c>
      <c r="T609" s="58">
        <v>26</v>
      </c>
      <c r="U609" s="58" t="s">
        <v>194</v>
      </c>
      <c r="V609" s="58" t="s">
        <v>174</v>
      </c>
      <c r="W609" s="58">
        <v>203</v>
      </c>
      <c r="X609" s="58">
        <v>82.758619999999993</v>
      </c>
      <c r="Y609" s="58">
        <v>68.342650000000006</v>
      </c>
      <c r="Z609" s="58">
        <v>80.299260000000004</v>
      </c>
      <c r="AA609" s="58">
        <v>64.681240000000003</v>
      </c>
      <c r="AB609" s="58">
        <v>83.514439999999993</v>
      </c>
      <c r="AC609" s="58">
        <v>74.689689999999999</v>
      </c>
      <c r="AD609" s="58" t="s">
        <v>253</v>
      </c>
      <c r="AE609" s="58" t="s">
        <v>243</v>
      </c>
    </row>
    <row r="610" spans="1:31" x14ac:dyDescent="0.25">
      <c r="A610" s="58" t="str">
        <f t="shared" si="10"/>
        <v>Salivary glands27</v>
      </c>
      <c r="B610" s="58" t="s">
        <v>252</v>
      </c>
      <c r="C610" s="58" t="s">
        <v>16</v>
      </c>
      <c r="D610" s="58">
        <v>27</v>
      </c>
      <c r="E610" s="58" t="s">
        <v>192</v>
      </c>
      <c r="F610" s="58" t="s">
        <v>185</v>
      </c>
      <c r="G610" s="58">
        <v>204</v>
      </c>
      <c r="H610" s="58">
        <v>72.058819999999997</v>
      </c>
      <c r="I610" s="58">
        <v>68.354569999999995</v>
      </c>
      <c r="J610" s="58">
        <v>80.29889</v>
      </c>
      <c r="K610" s="58">
        <v>64.727199999999996</v>
      </c>
      <c r="L610" s="58">
        <v>83.488039999999998</v>
      </c>
      <c r="M610" s="58">
        <v>74.689689999999999</v>
      </c>
      <c r="N610" s="58" t="s">
        <v>243</v>
      </c>
      <c r="O610" s="58" t="s">
        <v>243</v>
      </c>
      <c r="R610" s="58" t="s">
        <v>252</v>
      </c>
      <c r="S610" s="58" t="s">
        <v>16</v>
      </c>
      <c r="T610" s="58">
        <v>27</v>
      </c>
      <c r="U610" s="58" t="s">
        <v>192</v>
      </c>
      <c r="V610" s="58" t="s">
        <v>185</v>
      </c>
      <c r="W610" s="58">
        <v>204</v>
      </c>
      <c r="X610" s="58">
        <v>72.058819999999997</v>
      </c>
      <c r="Y610" s="58">
        <v>68.354569999999995</v>
      </c>
      <c r="Z610" s="58">
        <v>80.29889</v>
      </c>
      <c r="AA610" s="58">
        <v>64.727199999999996</v>
      </c>
      <c r="AB610" s="58">
        <v>83.488039999999998</v>
      </c>
      <c r="AC610" s="58">
        <v>74.689689999999999</v>
      </c>
      <c r="AD610" s="58" t="s">
        <v>243</v>
      </c>
      <c r="AE610" s="58" t="s">
        <v>243</v>
      </c>
    </row>
    <row r="611" spans="1:31" x14ac:dyDescent="0.25">
      <c r="A611" s="58" t="str">
        <f t="shared" si="10"/>
        <v>Salivary glands28</v>
      </c>
      <c r="B611" s="58" t="s">
        <v>252</v>
      </c>
      <c r="C611" s="58" t="s">
        <v>16</v>
      </c>
      <c r="D611" s="58">
        <v>28</v>
      </c>
      <c r="G611" s="58">
        <v>207</v>
      </c>
      <c r="I611" s="58">
        <v>68.404229999999998</v>
      </c>
      <c r="J611" s="58">
        <v>80.256370000000004</v>
      </c>
      <c r="K611" s="58">
        <v>64.795069999999996</v>
      </c>
      <c r="L611" s="58">
        <v>83.431060000000002</v>
      </c>
      <c r="R611" s="58" t="s">
        <v>252</v>
      </c>
      <c r="S611" s="58" t="s">
        <v>16</v>
      </c>
      <c r="T611" s="58">
        <v>28</v>
      </c>
      <c r="W611" s="58">
        <v>207</v>
      </c>
      <c r="Y611" s="58">
        <v>68.404229999999998</v>
      </c>
      <c r="Z611" s="58">
        <v>80.256370000000004</v>
      </c>
      <c r="AA611" s="58">
        <v>64.795069999999996</v>
      </c>
      <c r="AB611" s="58">
        <v>83.431060000000002</v>
      </c>
    </row>
    <row r="612" spans="1:31" x14ac:dyDescent="0.25">
      <c r="A612" s="58" t="str">
        <f t="shared" si="10"/>
        <v>Stomach1</v>
      </c>
      <c r="B612" s="58" t="s">
        <v>252</v>
      </c>
      <c r="C612" s="58" t="s">
        <v>12</v>
      </c>
      <c r="D612" s="58">
        <v>1</v>
      </c>
      <c r="G612" s="58">
        <v>401</v>
      </c>
      <c r="I612" s="58">
        <v>17.36223</v>
      </c>
      <c r="J612" s="58">
        <v>25.39894</v>
      </c>
      <c r="K612" s="58">
        <v>15.19937</v>
      </c>
      <c r="L612" s="58">
        <v>27.845739999999999</v>
      </c>
      <c r="R612" s="58" t="s">
        <v>252</v>
      </c>
      <c r="S612" s="58" t="s">
        <v>12</v>
      </c>
      <c r="T612" s="58">
        <v>1</v>
      </c>
      <c r="W612" s="58">
        <v>401</v>
      </c>
      <c r="Y612" s="58">
        <v>17.36223</v>
      </c>
      <c r="Z612" s="58">
        <v>25.39894</v>
      </c>
      <c r="AA612" s="58">
        <v>15.19937</v>
      </c>
      <c r="AB612" s="58">
        <v>27.845739999999999</v>
      </c>
    </row>
    <row r="613" spans="1:31" x14ac:dyDescent="0.25">
      <c r="A613" s="58" t="str">
        <f t="shared" si="10"/>
        <v>Stomach2</v>
      </c>
      <c r="B613" s="58" t="s">
        <v>252</v>
      </c>
      <c r="C613" s="58" t="s">
        <v>12</v>
      </c>
      <c r="D613" s="58">
        <v>2</v>
      </c>
      <c r="E613" s="58" t="s">
        <v>195</v>
      </c>
      <c r="F613" s="58" t="s">
        <v>181</v>
      </c>
      <c r="G613" s="58">
        <v>416</v>
      </c>
      <c r="H613" s="58">
        <v>17.067309999999999</v>
      </c>
      <c r="I613" s="58">
        <v>17.437080000000002</v>
      </c>
      <c r="J613" s="58">
        <v>25.3306</v>
      </c>
      <c r="K613" s="58">
        <v>15.30274</v>
      </c>
      <c r="L613" s="58">
        <v>27.727429999999998</v>
      </c>
      <c r="M613" s="58">
        <v>21.439309999999999</v>
      </c>
      <c r="N613" s="58" t="s">
        <v>244</v>
      </c>
      <c r="O613" s="58" t="s">
        <v>243</v>
      </c>
      <c r="R613" s="58" t="s">
        <v>252</v>
      </c>
      <c r="S613" s="58" t="s">
        <v>12</v>
      </c>
      <c r="T613" s="58">
        <v>2</v>
      </c>
      <c r="U613" s="58" t="s">
        <v>195</v>
      </c>
      <c r="V613" s="58" t="s">
        <v>181</v>
      </c>
      <c r="W613" s="58">
        <v>416</v>
      </c>
      <c r="X613" s="58">
        <v>17.067309999999999</v>
      </c>
      <c r="Y613" s="58">
        <v>17.437080000000002</v>
      </c>
      <c r="Z613" s="58">
        <v>25.3306</v>
      </c>
      <c r="AA613" s="58">
        <v>15.30274</v>
      </c>
      <c r="AB613" s="58">
        <v>27.727429999999998</v>
      </c>
      <c r="AC613" s="58">
        <v>21.439309999999999</v>
      </c>
      <c r="AD613" s="58" t="s">
        <v>244</v>
      </c>
      <c r="AE613" s="58" t="s">
        <v>243</v>
      </c>
    </row>
    <row r="614" spans="1:31" x14ac:dyDescent="0.25">
      <c r="A614" s="58" t="str">
        <f t="shared" si="10"/>
        <v>Stomach3</v>
      </c>
      <c r="B614" s="58" t="s">
        <v>252</v>
      </c>
      <c r="C614" s="58" t="s">
        <v>12</v>
      </c>
      <c r="D614" s="58">
        <v>3</v>
      </c>
      <c r="E614" s="58" t="s">
        <v>196</v>
      </c>
      <c r="F614" s="58" t="s">
        <v>215</v>
      </c>
      <c r="G614" s="58">
        <v>479</v>
      </c>
      <c r="H614" s="58">
        <v>13.1524</v>
      </c>
      <c r="I614" s="58">
        <v>17.71659</v>
      </c>
      <c r="J614" s="58">
        <v>25.064959999999999</v>
      </c>
      <c r="K614" s="58">
        <v>15.71522</v>
      </c>
      <c r="L614" s="58">
        <v>27.294589999999999</v>
      </c>
      <c r="M614" s="58">
        <v>21.439309999999999</v>
      </c>
      <c r="N614" s="58" t="s">
        <v>244</v>
      </c>
      <c r="O614" s="58" t="s">
        <v>244</v>
      </c>
      <c r="R614" s="58" t="s">
        <v>252</v>
      </c>
      <c r="S614" s="58" t="s">
        <v>12</v>
      </c>
      <c r="T614" s="58">
        <v>3</v>
      </c>
      <c r="U614" s="58" t="s">
        <v>196</v>
      </c>
      <c r="V614" s="58" t="s">
        <v>215</v>
      </c>
      <c r="W614" s="58">
        <v>479</v>
      </c>
      <c r="X614" s="58">
        <v>13.1524</v>
      </c>
      <c r="Y614" s="58">
        <v>17.71659</v>
      </c>
      <c r="Z614" s="58">
        <v>25.064959999999999</v>
      </c>
      <c r="AA614" s="58">
        <v>15.71522</v>
      </c>
      <c r="AB614" s="58">
        <v>27.294589999999999</v>
      </c>
      <c r="AC614" s="58">
        <v>21.439309999999999</v>
      </c>
      <c r="AD614" s="58" t="s">
        <v>244</v>
      </c>
      <c r="AE614" s="58" t="s">
        <v>244</v>
      </c>
    </row>
    <row r="615" spans="1:31" x14ac:dyDescent="0.25">
      <c r="A615" s="58" t="str">
        <f t="shared" si="10"/>
        <v>Stomach4</v>
      </c>
      <c r="B615" s="58" t="s">
        <v>252</v>
      </c>
      <c r="C615" s="58" t="s">
        <v>12</v>
      </c>
      <c r="D615" s="58">
        <v>4</v>
      </c>
      <c r="E615" s="58" t="s">
        <v>189</v>
      </c>
      <c r="F615" s="58" t="s">
        <v>214</v>
      </c>
      <c r="G615" s="58">
        <v>516</v>
      </c>
      <c r="H615" s="58">
        <v>18.798449999999999</v>
      </c>
      <c r="I615" s="58">
        <v>17.85416</v>
      </c>
      <c r="J615" s="58">
        <v>24.937660000000001</v>
      </c>
      <c r="K615" s="58">
        <v>15.923679999999999</v>
      </c>
      <c r="L615" s="58">
        <v>27.078970000000002</v>
      </c>
      <c r="M615" s="58">
        <v>21.439309999999999</v>
      </c>
      <c r="N615" s="58" t="s">
        <v>243</v>
      </c>
      <c r="O615" s="58" t="s">
        <v>243</v>
      </c>
      <c r="R615" s="58" t="s">
        <v>252</v>
      </c>
      <c r="S615" s="58" t="s">
        <v>12</v>
      </c>
      <c r="T615" s="58">
        <v>4</v>
      </c>
      <c r="U615" s="58" t="s">
        <v>189</v>
      </c>
      <c r="V615" s="58" t="s">
        <v>214</v>
      </c>
      <c r="W615" s="58">
        <v>516</v>
      </c>
      <c r="X615" s="58">
        <v>18.798449999999999</v>
      </c>
      <c r="Y615" s="58">
        <v>17.85416</v>
      </c>
      <c r="Z615" s="58">
        <v>24.937660000000001</v>
      </c>
      <c r="AA615" s="58">
        <v>15.923679999999999</v>
      </c>
      <c r="AB615" s="58">
        <v>27.078970000000002</v>
      </c>
      <c r="AC615" s="58">
        <v>21.439309999999999</v>
      </c>
      <c r="AD615" s="58" t="s">
        <v>243</v>
      </c>
      <c r="AE615" s="58" t="s">
        <v>243</v>
      </c>
    </row>
    <row r="616" spans="1:31" x14ac:dyDescent="0.25">
      <c r="A616" s="58" t="str">
        <f t="shared" si="10"/>
        <v>Stomach5</v>
      </c>
      <c r="B616" s="58" t="s">
        <v>252</v>
      </c>
      <c r="C616" s="58" t="s">
        <v>12</v>
      </c>
      <c r="D616" s="58">
        <v>5</v>
      </c>
      <c r="E616" s="58" t="s">
        <v>198</v>
      </c>
      <c r="F616" s="58" t="s">
        <v>183</v>
      </c>
      <c r="G616" s="58">
        <v>518</v>
      </c>
      <c r="H616" s="58">
        <v>22.200769999999999</v>
      </c>
      <c r="I616" s="58">
        <v>17.85838</v>
      </c>
      <c r="J616" s="58">
        <v>24.92877</v>
      </c>
      <c r="K616" s="58">
        <v>15.930820000000001</v>
      </c>
      <c r="L616" s="58">
        <v>27.06635</v>
      </c>
      <c r="M616" s="58">
        <v>21.439309999999999</v>
      </c>
      <c r="N616" s="58" t="s">
        <v>243</v>
      </c>
      <c r="O616" s="58" t="s">
        <v>243</v>
      </c>
      <c r="R616" s="58" t="s">
        <v>252</v>
      </c>
      <c r="S616" s="58" t="s">
        <v>12</v>
      </c>
      <c r="T616" s="58">
        <v>5</v>
      </c>
      <c r="U616" s="58" t="s">
        <v>198</v>
      </c>
      <c r="V616" s="58" t="s">
        <v>183</v>
      </c>
      <c r="W616" s="58">
        <v>518</v>
      </c>
      <c r="X616" s="58">
        <v>22.200769999999999</v>
      </c>
      <c r="Y616" s="58">
        <v>17.85838</v>
      </c>
      <c r="Z616" s="58">
        <v>24.92877</v>
      </c>
      <c r="AA616" s="58">
        <v>15.930820000000001</v>
      </c>
      <c r="AB616" s="58">
        <v>27.06635</v>
      </c>
      <c r="AC616" s="58">
        <v>21.439309999999999</v>
      </c>
      <c r="AD616" s="58" t="s">
        <v>243</v>
      </c>
      <c r="AE616" s="58" t="s">
        <v>243</v>
      </c>
    </row>
    <row r="617" spans="1:31" x14ac:dyDescent="0.25">
      <c r="A617" s="58" t="str">
        <f t="shared" si="10"/>
        <v>Stomach6</v>
      </c>
      <c r="B617" s="58" t="s">
        <v>252</v>
      </c>
      <c r="C617" s="58" t="s">
        <v>12</v>
      </c>
      <c r="D617" s="58">
        <v>6</v>
      </c>
      <c r="G617" s="58">
        <v>551</v>
      </c>
      <c r="I617" s="58">
        <v>17.97287</v>
      </c>
      <c r="J617" s="58">
        <v>24.825130000000001</v>
      </c>
      <c r="K617" s="58">
        <v>16.097760000000001</v>
      </c>
      <c r="L617" s="58">
        <v>26.893450000000001</v>
      </c>
      <c r="R617" s="58" t="s">
        <v>252</v>
      </c>
      <c r="S617" s="58" t="s">
        <v>12</v>
      </c>
      <c r="T617" s="58">
        <v>6</v>
      </c>
      <c r="W617" s="58">
        <v>551</v>
      </c>
      <c r="Y617" s="58">
        <v>17.97287</v>
      </c>
      <c r="Z617" s="58">
        <v>24.825130000000001</v>
      </c>
      <c r="AA617" s="58">
        <v>16.097760000000001</v>
      </c>
      <c r="AB617" s="58">
        <v>26.893450000000001</v>
      </c>
    </row>
    <row r="618" spans="1:31" x14ac:dyDescent="0.25">
      <c r="A618" s="58" t="str">
        <f t="shared" si="10"/>
        <v>Stomach7</v>
      </c>
      <c r="B618" s="58" t="s">
        <v>252</v>
      </c>
      <c r="C618" s="58" t="s">
        <v>12</v>
      </c>
      <c r="D618" s="58">
        <v>7</v>
      </c>
      <c r="E618" s="58" t="s">
        <v>203</v>
      </c>
      <c r="F618" s="58" t="s">
        <v>216</v>
      </c>
      <c r="G618" s="58">
        <v>570</v>
      </c>
      <c r="H618" s="58">
        <v>22.105260000000001</v>
      </c>
      <c r="I618" s="58">
        <v>18.029170000000001</v>
      </c>
      <c r="J618" s="58">
        <v>24.768370000000001</v>
      </c>
      <c r="K618" s="58">
        <v>16.186430000000001</v>
      </c>
      <c r="L618" s="58">
        <v>26.802160000000001</v>
      </c>
      <c r="M618" s="58">
        <v>21.439309999999999</v>
      </c>
      <c r="N618" s="58" t="s">
        <v>243</v>
      </c>
      <c r="O618" s="58" t="s">
        <v>243</v>
      </c>
      <c r="R618" s="58" t="s">
        <v>252</v>
      </c>
      <c r="S618" s="58" t="s">
        <v>12</v>
      </c>
      <c r="T618" s="58">
        <v>7</v>
      </c>
      <c r="U618" s="58" t="s">
        <v>203</v>
      </c>
      <c r="V618" s="58" t="s">
        <v>216</v>
      </c>
      <c r="W618" s="58">
        <v>570</v>
      </c>
      <c r="X618" s="58">
        <v>22.105260000000001</v>
      </c>
      <c r="Y618" s="58">
        <v>18.029170000000001</v>
      </c>
      <c r="Z618" s="58">
        <v>24.768370000000001</v>
      </c>
      <c r="AA618" s="58">
        <v>16.186430000000001</v>
      </c>
      <c r="AB618" s="58">
        <v>26.802160000000001</v>
      </c>
      <c r="AC618" s="58">
        <v>21.439309999999999</v>
      </c>
      <c r="AD618" s="58" t="s">
        <v>243</v>
      </c>
      <c r="AE618" s="58" t="s">
        <v>243</v>
      </c>
    </row>
    <row r="619" spans="1:31" x14ac:dyDescent="0.25">
      <c r="A619" s="58" t="str">
        <f t="shared" si="10"/>
        <v>Stomach8</v>
      </c>
      <c r="B619" s="58" t="s">
        <v>252</v>
      </c>
      <c r="C619" s="58" t="s">
        <v>12</v>
      </c>
      <c r="D619" s="58">
        <v>8</v>
      </c>
      <c r="E619" s="58" t="s">
        <v>199</v>
      </c>
      <c r="F619" s="58" t="s">
        <v>179</v>
      </c>
      <c r="G619" s="58">
        <v>614</v>
      </c>
      <c r="H619" s="58">
        <v>26.872959999999999</v>
      </c>
      <c r="I619" s="58">
        <v>18.153880000000001</v>
      </c>
      <c r="J619" s="58">
        <v>24.649509999999999</v>
      </c>
      <c r="K619" s="58">
        <v>16.374790000000001</v>
      </c>
      <c r="L619" s="58">
        <v>26.605730000000001</v>
      </c>
      <c r="M619" s="58">
        <v>21.439309999999999</v>
      </c>
      <c r="N619" s="58" t="s">
        <v>253</v>
      </c>
      <c r="O619" s="58" t="s">
        <v>253</v>
      </c>
      <c r="R619" s="58" t="s">
        <v>252</v>
      </c>
      <c r="S619" s="58" t="s">
        <v>12</v>
      </c>
      <c r="T619" s="58">
        <v>8</v>
      </c>
      <c r="U619" s="58" t="s">
        <v>199</v>
      </c>
      <c r="V619" s="58" t="s">
        <v>179</v>
      </c>
      <c r="W619" s="58">
        <v>614</v>
      </c>
      <c r="X619" s="58">
        <v>26.872959999999999</v>
      </c>
      <c r="Y619" s="58">
        <v>18.153880000000001</v>
      </c>
      <c r="Z619" s="58">
        <v>24.649509999999999</v>
      </c>
      <c r="AA619" s="58">
        <v>16.374790000000001</v>
      </c>
      <c r="AB619" s="58">
        <v>26.605730000000001</v>
      </c>
      <c r="AC619" s="58">
        <v>21.439309999999999</v>
      </c>
      <c r="AD619" s="58" t="s">
        <v>253</v>
      </c>
      <c r="AE619" s="58" t="s">
        <v>253</v>
      </c>
    </row>
    <row r="620" spans="1:31" x14ac:dyDescent="0.25">
      <c r="A620" s="58" t="str">
        <f t="shared" si="10"/>
        <v>Stomach9</v>
      </c>
      <c r="B620" s="58" t="s">
        <v>252</v>
      </c>
      <c r="C620" s="58" t="s">
        <v>12</v>
      </c>
      <c r="D620" s="58">
        <v>9</v>
      </c>
      <c r="G620" s="58">
        <v>701</v>
      </c>
      <c r="I620" s="58">
        <v>18.367909999999998</v>
      </c>
      <c r="J620" s="58">
        <v>24.44586</v>
      </c>
      <c r="K620" s="58">
        <v>16.699929999999998</v>
      </c>
      <c r="L620" s="58">
        <v>26.269780000000001</v>
      </c>
      <c r="R620" s="58" t="s">
        <v>252</v>
      </c>
      <c r="S620" s="58" t="s">
        <v>12</v>
      </c>
      <c r="T620" s="58">
        <v>9</v>
      </c>
      <c r="W620" s="58">
        <v>701</v>
      </c>
      <c r="Y620" s="58">
        <v>18.367909999999998</v>
      </c>
      <c r="Z620" s="58">
        <v>24.44586</v>
      </c>
      <c r="AA620" s="58">
        <v>16.699929999999998</v>
      </c>
      <c r="AB620" s="58">
        <v>26.269780000000001</v>
      </c>
    </row>
    <row r="621" spans="1:31" x14ac:dyDescent="0.25">
      <c r="A621" s="58" t="str">
        <f t="shared" si="10"/>
        <v>Stomach10</v>
      </c>
      <c r="B621" s="58" t="s">
        <v>252</v>
      </c>
      <c r="C621" s="58" t="s">
        <v>12</v>
      </c>
      <c r="D621" s="58">
        <v>10</v>
      </c>
      <c r="E621" s="58" t="s">
        <v>200</v>
      </c>
      <c r="F621" s="58" t="s">
        <v>220</v>
      </c>
      <c r="G621" s="58">
        <v>722</v>
      </c>
      <c r="H621" s="58">
        <v>18.00554</v>
      </c>
      <c r="I621" s="58">
        <v>18.41516</v>
      </c>
      <c r="J621" s="58">
        <v>24.40119</v>
      </c>
      <c r="K621" s="58">
        <v>16.768509999999999</v>
      </c>
      <c r="L621" s="58">
        <v>26.198509999999999</v>
      </c>
      <c r="M621" s="58">
        <v>21.439309999999999</v>
      </c>
      <c r="N621" s="58" t="s">
        <v>244</v>
      </c>
      <c r="O621" s="58" t="s">
        <v>243</v>
      </c>
      <c r="R621" s="58" t="s">
        <v>252</v>
      </c>
      <c r="S621" s="58" t="s">
        <v>12</v>
      </c>
      <c r="T621" s="58">
        <v>10</v>
      </c>
      <c r="U621" s="58" t="s">
        <v>200</v>
      </c>
      <c r="V621" s="58" t="s">
        <v>220</v>
      </c>
      <c r="W621" s="58">
        <v>722</v>
      </c>
      <c r="X621" s="58">
        <v>18.00554</v>
      </c>
      <c r="Y621" s="58">
        <v>18.41516</v>
      </c>
      <c r="Z621" s="58">
        <v>24.40119</v>
      </c>
      <c r="AA621" s="58">
        <v>16.768509999999999</v>
      </c>
      <c r="AB621" s="58">
        <v>26.198509999999999</v>
      </c>
      <c r="AC621" s="58">
        <v>21.439309999999999</v>
      </c>
      <c r="AD621" s="58" t="s">
        <v>244</v>
      </c>
      <c r="AE621" s="58" t="s">
        <v>243</v>
      </c>
    </row>
    <row r="622" spans="1:31" x14ac:dyDescent="0.25">
      <c r="A622" s="58" t="str">
        <f t="shared" si="10"/>
        <v>Stomach11</v>
      </c>
      <c r="B622" s="58" t="s">
        <v>252</v>
      </c>
      <c r="C622" s="58" t="s">
        <v>12</v>
      </c>
      <c r="D622" s="58">
        <v>11</v>
      </c>
      <c r="E622" s="58" t="s">
        <v>201</v>
      </c>
      <c r="F622" s="58" t="s">
        <v>184</v>
      </c>
      <c r="G622" s="58">
        <v>727</v>
      </c>
      <c r="H622" s="58">
        <v>26.272349999999999</v>
      </c>
      <c r="I622" s="58">
        <v>18.425640000000001</v>
      </c>
      <c r="J622" s="58">
        <v>24.392009999999999</v>
      </c>
      <c r="K622" s="58">
        <v>16.7852</v>
      </c>
      <c r="L622" s="58">
        <v>26.183859999999999</v>
      </c>
      <c r="M622" s="58">
        <v>21.439309999999999</v>
      </c>
      <c r="N622" s="58" t="s">
        <v>253</v>
      </c>
      <c r="O622" s="58" t="s">
        <v>253</v>
      </c>
      <c r="R622" s="58" t="s">
        <v>252</v>
      </c>
      <c r="S622" s="58" t="s">
        <v>12</v>
      </c>
      <c r="T622" s="58">
        <v>11</v>
      </c>
      <c r="U622" s="58" t="s">
        <v>201</v>
      </c>
      <c r="V622" s="58" t="s">
        <v>184</v>
      </c>
      <c r="W622" s="58">
        <v>727</v>
      </c>
      <c r="X622" s="58">
        <v>26.272349999999999</v>
      </c>
      <c r="Y622" s="58">
        <v>18.425640000000001</v>
      </c>
      <c r="Z622" s="58">
        <v>24.392009999999999</v>
      </c>
      <c r="AA622" s="58">
        <v>16.7852</v>
      </c>
      <c r="AB622" s="58">
        <v>26.183859999999999</v>
      </c>
      <c r="AC622" s="58">
        <v>21.439309999999999</v>
      </c>
      <c r="AD622" s="58" t="s">
        <v>253</v>
      </c>
      <c r="AE622" s="58" t="s">
        <v>253</v>
      </c>
    </row>
    <row r="623" spans="1:31" x14ac:dyDescent="0.25">
      <c r="A623" s="58" t="str">
        <f t="shared" si="10"/>
        <v>Stomach12</v>
      </c>
      <c r="B623" s="58" t="s">
        <v>252</v>
      </c>
      <c r="C623" s="58" t="s">
        <v>12</v>
      </c>
      <c r="D623" s="58">
        <v>12</v>
      </c>
      <c r="E623" s="58" t="s">
        <v>197</v>
      </c>
      <c r="F623" s="58" t="s">
        <v>221</v>
      </c>
      <c r="G623" s="58">
        <v>738</v>
      </c>
      <c r="H623" s="58">
        <v>18.15718</v>
      </c>
      <c r="I623" s="58">
        <v>18.447379999999999</v>
      </c>
      <c r="J623" s="58">
        <v>24.36918</v>
      </c>
      <c r="K623" s="58">
        <v>16.818010000000001</v>
      </c>
      <c r="L623" s="58">
        <v>26.14498</v>
      </c>
      <c r="M623" s="58">
        <v>21.439309999999999</v>
      </c>
      <c r="N623" s="58" t="s">
        <v>244</v>
      </c>
      <c r="O623" s="58" t="s">
        <v>243</v>
      </c>
      <c r="R623" s="58" t="s">
        <v>252</v>
      </c>
      <c r="S623" s="58" t="s">
        <v>12</v>
      </c>
      <c r="T623" s="58">
        <v>12</v>
      </c>
      <c r="U623" s="58" t="s">
        <v>197</v>
      </c>
      <c r="V623" s="58" t="s">
        <v>221</v>
      </c>
      <c r="W623" s="58">
        <v>738</v>
      </c>
      <c r="X623" s="58">
        <v>18.15718</v>
      </c>
      <c r="Y623" s="58">
        <v>18.447379999999999</v>
      </c>
      <c r="Z623" s="58">
        <v>24.36918</v>
      </c>
      <c r="AA623" s="58">
        <v>16.818010000000001</v>
      </c>
      <c r="AB623" s="58">
        <v>26.14498</v>
      </c>
      <c r="AC623" s="58">
        <v>21.439309999999999</v>
      </c>
      <c r="AD623" s="58" t="s">
        <v>244</v>
      </c>
      <c r="AE623" s="58" t="s">
        <v>243</v>
      </c>
    </row>
    <row r="624" spans="1:31" x14ac:dyDescent="0.25">
      <c r="A624" s="58" t="str">
        <f t="shared" si="10"/>
        <v>Stomach13</v>
      </c>
      <c r="B624" s="58" t="s">
        <v>252</v>
      </c>
      <c r="C624" s="58" t="s">
        <v>12</v>
      </c>
      <c r="D624" s="58">
        <v>13</v>
      </c>
      <c r="E624" s="58" t="s">
        <v>188</v>
      </c>
      <c r="F624" s="58" t="s">
        <v>300</v>
      </c>
      <c r="G624" s="58">
        <v>743</v>
      </c>
      <c r="H624" s="58">
        <v>24.495290000000001</v>
      </c>
      <c r="I624" s="58">
        <v>18.45759</v>
      </c>
      <c r="J624" s="58">
        <v>24.358080000000001</v>
      </c>
      <c r="K624" s="58">
        <v>16.834070000000001</v>
      </c>
      <c r="L624" s="58">
        <v>26.130210000000002</v>
      </c>
      <c r="M624" s="58">
        <v>21.439309999999999</v>
      </c>
      <c r="N624" s="58" t="s">
        <v>253</v>
      </c>
      <c r="O624" s="58" t="s">
        <v>243</v>
      </c>
      <c r="R624" s="58" t="s">
        <v>252</v>
      </c>
      <c r="S624" s="58" t="s">
        <v>12</v>
      </c>
      <c r="T624" s="58">
        <v>13</v>
      </c>
      <c r="U624" s="58" t="s">
        <v>188</v>
      </c>
      <c r="V624" s="58" t="s">
        <v>186</v>
      </c>
      <c r="W624" s="58">
        <v>743</v>
      </c>
      <c r="X624" s="58">
        <v>24.495290000000001</v>
      </c>
      <c r="Y624" s="58">
        <v>18.45759</v>
      </c>
      <c r="Z624" s="58">
        <v>24.358080000000001</v>
      </c>
      <c r="AA624" s="58">
        <v>16.834070000000001</v>
      </c>
      <c r="AB624" s="58">
        <v>26.130210000000002</v>
      </c>
      <c r="AC624" s="58">
        <v>21.439309999999999</v>
      </c>
      <c r="AD624" s="58" t="s">
        <v>253</v>
      </c>
      <c r="AE624" s="58" t="s">
        <v>243</v>
      </c>
    </row>
    <row r="625" spans="1:31" x14ac:dyDescent="0.25">
      <c r="A625" s="58" t="str">
        <f t="shared" si="10"/>
        <v>Stomach14</v>
      </c>
      <c r="B625" s="58" t="s">
        <v>252</v>
      </c>
      <c r="C625" s="58" t="s">
        <v>12</v>
      </c>
      <c r="D625" s="58">
        <v>14</v>
      </c>
      <c r="E625" s="58" t="s">
        <v>205</v>
      </c>
      <c r="F625" s="58" t="s">
        <v>303</v>
      </c>
      <c r="G625" s="58">
        <v>773</v>
      </c>
      <c r="H625" s="58">
        <v>23.544630000000002</v>
      </c>
      <c r="I625" s="58">
        <v>18.516660000000002</v>
      </c>
      <c r="J625" s="58">
        <v>24.302659999999999</v>
      </c>
      <c r="K625" s="58">
        <v>16.921990000000001</v>
      </c>
      <c r="L625" s="58">
        <v>26.038900000000002</v>
      </c>
      <c r="M625" s="58">
        <v>21.439309999999999</v>
      </c>
      <c r="N625" s="58" t="s">
        <v>243</v>
      </c>
      <c r="O625" s="58" t="s">
        <v>243</v>
      </c>
      <c r="R625" s="58" t="s">
        <v>252</v>
      </c>
      <c r="S625" s="58" t="s">
        <v>12</v>
      </c>
      <c r="T625" s="58">
        <v>14</v>
      </c>
      <c r="U625" s="58" t="s">
        <v>205</v>
      </c>
      <c r="V625" s="58" t="s">
        <v>217</v>
      </c>
      <c r="W625" s="58">
        <v>773</v>
      </c>
      <c r="X625" s="58">
        <v>23.544630000000002</v>
      </c>
      <c r="Y625" s="58">
        <v>18.516660000000002</v>
      </c>
      <c r="Z625" s="58">
        <v>24.302659999999999</v>
      </c>
      <c r="AA625" s="58">
        <v>16.921990000000001</v>
      </c>
      <c r="AB625" s="58">
        <v>26.038900000000002</v>
      </c>
      <c r="AC625" s="58">
        <v>21.439309999999999</v>
      </c>
      <c r="AD625" s="58" t="s">
        <v>243</v>
      </c>
      <c r="AE625" s="58" t="s">
        <v>243</v>
      </c>
    </row>
    <row r="626" spans="1:31" x14ac:dyDescent="0.25">
      <c r="A626" s="58" t="str">
        <f t="shared" si="10"/>
        <v>Stomach15</v>
      </c>
      <c r="B626" s="58" t="s">
        <v>252</v>
      </c>
      <c r="C626" s="58" t="s">
        <v>12</v>
      </c>
      <c r="D626" s="58">
        <v>15</v>
      </c>
      <c r="E626" s="58" t="s">
        <v>191</v>
      </c>
      <c r="F626" s="58" t="s">
        <v>245</v>
      </c>
      <c r="G626" s="58">
        <v>780</v>
      </c>
      <c r="H626" s="58">
        <v>17.948720000000002</v>
      </c>
      <c r="I626" s="58">
        <v>18.528479999999998</v>
      </c>
      <c r="J626" s="58">
        <v>24.291239999999998</v>
      </c>
      <c r="K626" s="58">
        <v>16.942319999999999</v>
      </c>
      <c r="L626" s="58">
        <v>26.01605</v>
      </c>
      <c r="M626" s="58">
        <v>21.439309999999999</v>
      </c>
      <c r="N626" s="58" t="s">
        <v>244</v>
      </c>
      <c r="O626" s="58" t="s">
        <v>243</v>
      </c>
      <c r="R626" s="58" t="s">
        <v>252</v>
      </c>
      <c r="S626" s="58" t="s">
        <v>12</v>
      </c>
      <c r="T626" s="58">
        <v>15</v>
      </c>
      <c r="U626" s="58" t="s">
        <v>191</v>
      </c>
      <c r="V626" s="58" t="s">
        <v>245</v>
      </c>
      <c r="W626" s="58">
        <v>780</v>
      </c>
      <c r="X626" s="58">
        <v>17.948720000000002</v>
      </c>
      <c r="Y626" s="58">
        <v>18.528479999999998</v>
      </c>
      <c r="Z626" s="58">
        <v>24.291239999999998</v>
      </c>
      <c r="AA626" s="58">
        <v>16.942319999999999</v>
      </c>
      <c r="AB626" s="58">
        <v>26.01605</v>
      </c>
      <c r="AC626" s="58">
        <v>21.439309999999999</v>
      </c>
      <c r="AD626" s="58" t="s">
        <v>244</v>
      </c>
      <c r="AE626" s="58" t="s">
        <v>243</v>
      </c>
    </row>
    <row r="627" spans="1:31" x14ac:dyDescent="0.25">
      <c r="A627" s="58" t="str">
        <f t="shared" si="10"/>
        <v>Stomach16</v>
      </c>
      <c r="B627" s="58" t="s">
        <v>252</v>
      </c>
      <c r="C627" s="58" t="s">
        <v>12</v>
      </c>
      <c r="D627" s="58">
        <v>16</v>
      </c>
      <c r="E627" s="58" t="s">
        <v>206</v>
      </c>
      <c r="F627" s="58" t="s">
        <v>304</v>
      </c>
      <c r="G627" s="58">
        <v>812</v>
      </c>
      <c r="H627" s="58">
        <v>20.812809999999999</v>
      </c>
      <c r="I627" s="58">
        <v>18.589130000000001</v>
      </c>
      <c r="J627" s="58">
        <v>24.234259999999999</v>
      </c>
      <c r="K627" s="58">
        <v>17.029630000000001</v>
      </c>
      <c r="L627" s="58">
        <v>25.92709</v>
      </c>
      <c r="M627" s="58">
        <v>21.439309999999999</v>
      </c>
      <c r="N627" s="58" t="s">
        <v>243</v>
      </c>
      <c r="O627" s="58" t="s">
        <v>243</v>
      </c>
      <c r="R627" s="58" t="s">
        <v>252</v>
      </c>
      <c r="S627" s="58" t="s">
        <v>12</v>
      </c>
      <c r="T627" s="58">
        <v>16</v>
      </c>
      <c r="U627" s="58" t="s">
        <v>206</v>
      </c>
      <c r="V627" s="58" t="s">
        <v>218</v>
      </c>
      <c r="W627" s="58">
        <v>812</v>
      </c>
      <c r="X627" s="58">
        <v>20.812809999999999</v>
      </c>
      <c r="Y627" s="58">
        <v>18.589130000000001</v>
      </c>
      <c r="Z627" s="58">
        <v>24.234259999999999</v>
      </c>
      <c r="AA627" s="58">
        <v>17.029630000000001</v>
      </c>
      <c r="AB627" s="58">
        <v>25.92709</v>
      </c>
      <c r="AC627" s="58">
        <v>21.439309999999999</v>
      </c>
      <c r="AD627" s="58" t="s">
        <v>243</v>
      </c>
      <c r="AE627" s="58" t="s">
        <v>243</v>
      </c>
    </row>
    <row r="628" spans="1:31" x14ac:dyDescent="0.25">
      <c r="A628" s="58" t="str">
        <f t="shared" si="10"/>
        <v>Stomach17</v>
      </c>
      <c r="B628" s="58" t="s">
        <v>252</v>
      </c>
      <c r="C628" s="58" t="s">
        <v>12</v>
      </c>
      <c r="D628" s="58">
        <v>17</v>
      </c>
      <c r="G628" s="58">
        <v>851</v>
      </c>
      <c r="I628" s="58">
        <v>18.654499999999999</v>
      </c>
      <c r="J628" s="58">
        <v>24.170490000000001</v>
      </c>
      <c r="K628" s="58">
        <v>17.131689999999999</v>
      </c>
      <c r="L628" s="58">
        <v>25.8215</v>
      </c>
      <c r="R628" s="58" t="s">
        <v>252</v>
      </c>
      <c r="S628" s="58" t="s">
        <v>12</v>
      </c>
      <c r="T628" s="58">
        <v>17</v>
      </c>
      <c r="W628" s="58">
        <v>851</v>
      </c>
      <c r="Y628" s="58">
        <v>18.654499999999999</v>
      </c>
      <c r="Z628" s="58">
        <v>24.170490000000001</v>
      </c>
      <c r="AA628" s="58">
        <v>17.131689999999999</v>
      </c>
      <c r="AB628" s="58">
        <v>25.8215</v>
      </c>
    </row>
    <row r="629" spans="1:31" x14ac:dyDescent="0.25">
      <c r="A629" s="58" t="str">
        <f t="shared" si="10"/>
        <v>Stomach18</v>
      </c>
      <c r="B629" s="58" t="s">
        <v>252</v>
      </c>
      <c r="C629" s="58" t="s">
        <v>12</v>
      </c>
      <c r="D629" s="58">
        <v>18</v>
      </c>
      <c r="E629" s="58" t="s">
        <v>204</v>
      </c>
      <c r="F629" s="58" t="s">
        <v>207</v>
      </c>
      <c r="G629" s="58">
        <v>859</v>
      </c>
      <c r="H629" s="58">
        <v>23.050059999999998</v>
      </c>
      <c r="I629" s="58">
        <v>18.667169999999999</v>
      </c>
      <c r="J629" s="58">
        <v>24.158159999999999</v>
      </c>
      <c r="K629" s="58">
        <v>17.150549999999999</v>
      </c>
      <c r="L629" s="58">
        <v>25.801439999999999</v>
      </c>
      <c r="M629" s="58">
        <v>21.439309999999999</v>
      </c>
      <c r="N629" s="58" t="s">
        <v>243</v>
      </c>
      <c r="O629" s="58" t="s">
        <v>243</v>
      </c>
      <c r="R629" s="58" t="s">
        <v>252</v>
      </c>
      <c r="S629" s="58" t="s">
        <v>12</v>
      </c>
      <c r="T629" s="58">
        <v>18</v>
      </c>
      <c r="U629" s="58" t="s">
        <v>204</v>
      </c>
      <c r="V629" s="58" t="s">
        <v>212</v>
      </c>
      <c r="W629" s="58">
        <v>859</v>
      </c>
      <c r="X629" s="58">
        <v>23.050059999999998</v>
      </c>
      <c r="Y629" s="58">
        <v>18.667169999999999</v>
      </c>
      <c r="Z629" s="58">
        <v>24.158159999999999</v>
      </c>
      <c r="AA629" s="58">
        <v>17.150549999999999</v>
      </c>
      <c r="AB629" s="58">
        <v>25.801439999999999</v>
      </c>
      <c r="AC629" s="58">
        <v>21.439309999999999</v>
      </c>
      <c r="AD629" s="58" t="s">
        <v>243</v>
      </c>
      <c r="AE629" s="58" t="s">
        <v>243</v>
      </c>
    </row>
    <row r="630" spans="1:31" x14ac:dyDescent="0.25">
      <c r="A630" s="58" t="str">
        <f t="shared" si="10"/>
        <v>Stomach19</v>
      </c>
      <c r="B630" s="58" t="s">
        <v>252</v>
      </c>
      <c r="C630" s="58" t="s">
        <v>12</v>
      </c>
      <c r="D630" s="58">
        <v>19</v>
      </c>
      <c r="E630" s="58" t="s">
        <v>190</v>
      </c>
      <c r="F630" s="58" t="s">
        <v>213</v>
      </c>
      <c r="G630" s="58">
        <v>952</v>
      </c>
      <c r="H630" s="58">
        <v>22.899159999999998</v>
      </c>
      <c r="I630" s="58">
        <v>18.80885</v>
      </c>
      <c r="J630" s="58">
        <v>24.022839999999999</v>
      </c>
      <c r="K630" s="58">
        <v>17.363610000000001</v>
      </c>
      <c r="L630" s="58">
        <v>25.58146</v>
      </c>
      <c r="M630" s="58">
        <v>21.439309999999999</v>
      </c>
      <c r="N630" s="58" t="s">
        <v>243</v>
      </c>
      <c r="O630" s="58" t="s">
        <v>243</v>
      </c>
      <c r="R630" s="58" t="s">
        <v>252</v>
      </c>
      <c r="S630" s="58" t="s">
        <v>12</v>
      </c>
      <c r="T630" s="58">
        <v>19</v>
      </c>
      <c r="U630" s="58" t="s">
        <v>190</v>
      </c>
      <c r="V630" s="58" t="s">
        <v>213</v>
      </c>
      <c r="W630" s="58">
        <v>952</v>
      </c>
      <c r="X630" s="58">
        <v>22.899159999999998</v>
      </c>
      <c r="Y630" s="58">
        <v>18.80885</v>
      </c>
      <c r="Z630" s="58">
        <v>24.022839999999999</v>
      </c>
      <c r="AA630" s="58">
        <v>17.363610000000001</v>
      </c>
      <c r="AB630" s="58">
        <v>25.58146</v>
      </c>
      <c r="AC630" s="58">
        <v>21.439309999999999</v>
      </c>
      <c r="AD630" s="58" t="s">
        <v>243</v>
      </c>
      <c r="AE630" s="58" t="s">
        <v>243</v>
      </c>
    </row>
    <row r="631" spans="1:31" x14ac:dyDescent="0.25">
      <c r="A631" s="58" t="str">
        <f t="shared" si="10"/>
        <v>Stomach20</v>
      </c>
      <c r="B631" s="58" t="s">
        <v>252</v>
      </c>
      <c r="C631" s="58" t="s">
        <v>12</v>
      </c>
      <c r="D631" s="58">
        <v>20</v>
      </c>
      <c r="G631" s="58">
        <v>1001</v>
      </c>
      <c r="I631" s="58">
        <v>18.874580000000002</v>
      </c>
      <c r="J631" s="58">
        <v>23.958860000000001</v>
      </c>
      <c r="K631" s="58">
        <v>17.464690000000001</v>
      </c>
      <c r="L631" s="58">
        <v>25.475300000000001</v>
      </c>
      <c r="R631" s="58" t="s">
        <v>252</v>
      </c>
      <c r="S631" s="58" t="s">
        <v>12</v>
      </c>
      <c r="T631" s="58">
        <v>20</v>
      </c>
      <c r="W631" s="58">
        <v>1001</v>
      </c>
      <c r="Y631" s="58">
        <v>18.874580000000002</v>
      </c>
      <c r="Z631" s="58">
        <v>23.958860000000001</v>
      </c>
      <c r="AA631" s="58">
        <v>17.464690000000001</v>
      </c>
      <c r="AB631" s="58">
        <v>25.475300000000001</v>
      </c>
    </row>
    <row r="632" spans="1:31" x14ac:dyDescent="0.25">
      <c r="A632" s="58" t="str">
        <f t="shared" si="10"/>
        <v>Stomach21</v>
      </c>
      <c r="B632" s="58" t="s">
        <v>252</v>
      </c>
      <c r="C632" s="58" t="s">
        <v>12</v>
      </c>
      <c r="D632" s="58">
        <v>21</v>
      </c>
      <c r="G632" s="58">
        <v>1151</v>
      </c>
      <c r="I632" s="58">
        <v>19.048100000000002</v>
      </c>
      <c r="J632" s="58">
        <v>23.790379999999999</v>
      </c>
      <c r="K632" s="58">
        <v>17.731020000000001</v>
      </c>
      <c r="L632" s="58">
        <v>25.202179999999998</v>
      </c>
      <c r="R632" s="58" t="s">
        <v>252</v>
      </c>
      <c r="S632" s="58" t="s">
        <v>12</v>
      </c>
      <c r="T632" s="58">
        <v>21</v>
      </c>
      <c r="W632" s="58">
        <v>1151</v>
      </c>
      <c r="Y632" s="58">
        <v>19.048100000000002</v>
      </c>
      <c r="Z632" s="58">
        <v>23.790379999999999</v>
      </c>
      <c r="AA632" s="58">
        <v>17.731020000000001</v>
      </c>
      <c r="AB632" s="58">
        <v>25.202179999999998</v>
      </c>
    </row>
    <row r="633" spans="1:31" x14ac:dyDescent="0.25">
      <c r="A633" s="58" t="str">
        <f t="shared" si="10"/>
        <v>Stomach22</v>
      </c>
      <c r="B633" s="58" t="s">
        <v>252</v>
      </c>
      <c r="C633" s="58" t="s">
        <v>12</v>
      </c>
      <c r="D633" s="58">
        <v>22</v>
      </c>
      <c r="E633" s="58" t="s">
        <v>202</v>
      </c>
      <c r="F633" s="58" t="s">
        <v>219</v>
      </c>
      <c r="G633" s="58">
        <v>1298</v>
      </c>
      <c r="H633" s="58">
        <v>23.80585</v>
      </c>
      <c r="I633" s="58">
        <v>19.189299999999999</v>
      </c>
      <c r="J633" s="58">
        <v>23.653729999999999</v>
      </c>
      <c r="K633" s="58">
        <v>17.945730000000001</v>
      </c>
      <c r="L633" s="58">
        <v>24.98246</v>
      </c>
      <c r="M633" s="58">
        <v>21.439309999999999</v>
      </c>
      <c r="N633" s="58" t="s">
        <v>253</v>
      </c>
      <c r="O633" s="58" t="s">
        <v>243</v>
      </c>
      <c r="R633" s="58" t="s">
        <v>252</v>
      </c>
      <c r="S633" s="58" t="s">
        <v>12</v>
      </c>
      <c r="T633" s="58">
        <v>22</v>
      </c>
      <c r="U633" s="58" t="s">
        <v>202</v>
      </c>
      <c r="V633" s="58" t="s">
        <v>219</v>
      </c>
      <c r="W633" s="58">
        <v>1298</v>
      </c>
      <c r="X633" s="58">
        <v>23.80585</v>
      </c>
      <c r="Y633" s="58">
        <v>19.189299999999999</v>
      </c>
      <c r="Z633" s="58">
        <v>23.653729999999999</v>
      </c>
      <c r="AA633" s="58">
        <v>17.945730000000001</v>
      </c>
      <c r="AB633" s="58">
        <v>24.98246</v>
      </c>
      <c r="AC633" s="58">
        <v>21.439309999999999</v>
      </c>
      <c r="AD633" s="58" t="s">
        <v>253</v>
      </c>
      <c r="AE633" s="58" t="s">
        <v>243</v>
      </c>
    </row>
    <row r="634" spans="1:31" x14ac:dyDescent="0.25">
      <c r="A634" s="58" t="str">
        <f t="shared" si="10"/>
        <v>Stomach23</v>
      </c>
      <c r="B634" s="58" t="s">
        <v>252</v>
      </c>
      <c r="C634" s="58" t="s">
        <v>12</v>
      </c>
      <c r="D634" s="58">
        <v>23</v>
      </c>
      <c r="G634" s="58">
        <v>1301</v>
      </c>
      <c r="I634" s="58">
        <v>19.191179999999999</v>
      </c>
      <c r="J634" s="58">
        <v>23.65211</v>
      </c>
      <c r="K634" s="58">
        <v>17.948129999999999</v>
      </c>
      <c r="L634" s="58">
        <v>24.977209999999999</v>
      </c>
      <c r="R634" s="58" t="s">
        <v>252</v>
      </c>
      <c r="S634" s="58" t="s">
        <v>12</v>
      </c>
      <c r="T634" s="58">
        <v>23</v>
      </c>
      <c r="W634" s="58">
        <v>1301</v>
      </c>
      <c r="Y634" s="58">
        <v>19.191179999999999</v>
      </c>
      <c r="Z634" s="58">
        <v>23.65211</v>
      </c>
      <c r="AA634" s="58">
        <v>17.948129999999999</v>
      </c>
      <c r="AB634" s="58">
        <v>24.977209999999999</v>
      </c>
    </row>
    <row r="635" spans="1:31" x14ac:dyDescent="0.25">
      <c r="A635" s="58" t="str">
        <f t="shared" si="10"/>
        <v>Stomach24</v>
      </c>
      <c r="B635" s="58" t="s">
        <v>252</v>
      </c>
      <c r="C635" s="58" t="s">
        <v>12</v>
      </c>
      <c r="D635" s="58">
        <v>24</v>
      </c>
      <c r="E635" s="58" t="s">
        <v>193</v>
      </c>
      <c r="F635" s="58" t="s">
        <v>173</v>
      </c>
      <c r="G635" s="58">
        <v>1331</v>
      </c>
      <c r="H635" s="58">
        <v>22.163789999999999</v>
      </c>
      <c r="I635" s="58">
        <v>19.217099999999999</v>
      </c>
      <c r="J635" s="58">
        <v>23.627420000000001</v>
      </c>
      <c r="K635" s="58">
        <v>17.987439999999999</v>
      </c>
      <c r="L635" s="58">
        <v>24.937169999999998</v>
      </c>
      <c r="M635" s="58">
        <v>21.439309999999999</v>
      </c>
      <c r="N635" s="58" t="s">
        <v>243</v>
      </c>
      <c r="O635" s="58" t="s">
        <v>243</v>
      </c>
      <c r="R635" s="58" t="s">
        <v>252</v>
      </c>
      <c r="S635" s="58" t="s">
        <v>12</v>
      </c>
      <c r="T635" s="58">
        <v>24</v>
      </c>
      <c r="U635" s="58" t="s">
        <v>193</v>
      </c>
      <c r="V635" s="58" t="s">
        <v>173</v>
      </c>
      <c r="W635" s="58">
        <v>1331</v>
      </c>
      <c r="X635" s="58">
        <v>22.163789999999999</v>
      </c>
      <c r="Y635" s="58">
        <v>19.217099999999999</v>
      </c>
      <c r="Z635" s="58">
        <v>23.627420000000001</v>
      </c>
      <c r="AA635" s="58">
        <v>17.987439999999999</v>
      </c>
      <c r="AB635" s="58">
        <v>24.937169999999998</v>
      </c>
      <c r="AC635" s="58">
        <v>21.439309999999999</v>
      </c>
      <c r="AD635" s="58" t="s">
        <v>243</v>
      </c>
      <c r="AE635" s="58" t="s">
        <v>243</v>
      </c>
    </row>
    <row r="636" spans="1:31" x14ac:dyDescent="0.25">
      <c r="A636" s="58" t="str">
        <f t="shared" si="10"/>
        <v>Stomach25</v>
      </c>
      <c r="B636" s="58" t="s">
        <v>252</v>
      </c>
      <c r="C636" s="58" t="s">
        <v>12</v>
      </c>
      <c r="D636" s="58">
        <v>25</v>
      </c>
      <c r="G636" s="58">
        <v>1451</v>
      </c>
      <c r="I636" s="58">
        <v>19.311679999999999</v>
      </c>
      <c r="J636" s="58">
        <v>23.53565</v>
      </c>
      <c r="K636" s="58">
        <v>18.133230000000001</v>
      </c>
      <c r="L636" s="58">
        <v>24.789490000000001</v>
      </c>
      <c r="R636" s="58" t="s">
        <v>252</v>
      </c>
      <c r="S636" s="58" t="s">
        <v>12</v>
      </c>
      <c r="T636" s="58">
        <v>25</v>
      </c>
      <c r="W636" s="58">
        <v>1451</v>
      </c>
      <c r="Y636" s="58">
        <v>19.311679999999999</v>
      </c>
      <c r="Z636" s="58">
        <v>23.53565</v>
      </c>
      <c r="AA636" s="58">
        <v>18.133230000000001</v>
      </c>
      <c r="AB636" s="58">
        <v>24.789490000000001</v>
      </c>
    </row>
    <row r="637" spans="1:31" x14ac:dyDescent="0.25">
      <c r="A637" s="58" t="str">
        <f t="shared" si="10"/>
        <v>Stomach26</v>
      </c>
      <c r="B637" s="58" t="s">
        <v>252</v>
      </c>
      <c r="C637" s="58" t="s">
        <v>12</v>
      </c>
      <c r="D637" s="58">
        <v>26</v>
      </c>
      <c r="G637" s="58">
        <v>1601</v>
      </c>
      <c r="I637" s="58">
        <v>19.414650000000002</v>
      </c>
      <c r="J637" s="58">
        <v>23.435369999999999</v>
      </c>
      <c r="K637" s="58">
        <v>18.290600000000001</v>
      </c>
      <c r="L637" s="58">
        <v>24.627690000000001</v>
      </c>
      <c r="R637" s="58" t="s">
        <v>252</v>
      </c>
      <c r="S637" s="58" t="s">
        <v>12</v>
      </c>
      <c r="T637" s="58">
        <v>26</v>
      </c>
      <c r="W637" s="58">
        <v>1601</v>
      </c>
      <c r="Y637" s="58">
        <v>19.414650000000002</v>
      </c>
      <c r="Z637" s="58">
        <v>23.435369999999999</v>
      </c>
      <c r="AA637" s="58">
        <v>18.290600000000001</v>
      </c>
      <c r="AB637" s="58">
        <v>24.627690000000001</v>
      </c>
    </row>
    <row r="638" spans="1:31" x14ac:dyDescent="0.25">
      <c r="A638" s="58" t="str">
        <f t="shared" si="10"/>
        <v>Stomach27</v>
      </c>
      <c r="B638" s="58" t="s">
        <v>252</v>
      </c>
      <c r="C638" s="58" t="s">
        <v>12</v>
      </c>
      <c r="D638" s="58">
        <v>27</v>
      </c>
      <c r="G638" s="58">
        <v>1751</v>
      </c>
      <c r="I638" s="58">
        <v>19.503550000000001</v>
      </c>
      <c r="J638" s="58">
        <v>23.348500000000001</v>
      </c>
      <c r="K638" s="58">
        <v>18.427099999999999</v>
      </c>
      <c r="L638" s="58">
        <v>24.487210000000001</v>
      </c>
      <c r="R638" s="58" t="s">
        <v>252</v>
      </c>
      <c r="S638" s="58" t="s">
        <v>12</v>
      </c>
      <c r="T638" s="58">
        <v>27</v>
      </c>
      <c r="W638" s="58">
        <v>1751</v>
      </c>
      <c r="Y638" s="58">
        <v>19.503550000000001</v>
      </c>
      <c r="Z638" s="58">
        <v>23.348500000000001</v>
      </c>
      <c r="AA638" s="58">
        <v>18.427099999999999</v>
      </c>
      <c r="AB638" s="58">
        <v>24.487210000000001</v>
      </c>
    </row>
    <row r="639" spans="1:31" x14ac:dyDescent="0.25">
      <c r="A639" s="58" t="str">
        <f t="shared" si="10"/>
        <v>Stomach28</v>
      </c>
      <c r="B639" s="58" t="s">
        <v>252</v>
      </c>
      <c r="C639" s="58" t="s">
        <v>12</v>
      </c>
      <c r="D639" s="58">
        <v>28</v>
      </c>
      <c r="E639" s="58" t="s">
        <v>194</v>
      </c>
      <c r="F639" s="58" t="s">
        <v>174</v>
      </c>
      <c r="G639" s="58">
        <v>1856</v>
      </c>
      <c r="H639" s="58">
        <v>21.55172</v>
      </c>
      <c r="I639" s="58">
        <v>19.560140000000001</v>
      </c>
      <c r="J639" s="58">
        <v>23.294309999999999</v>
      </c>
      <c r="K639" s="58">
        <v>18.512930000000001</v>
      </c>
      <c r="L639" s="58">
        <v>24.399069999999998</v>
      </c>
      <c r="M639" s="58">
        <v>21.439309999999999</v>
      </c>
      <c r="N639" s="58" t="s">
        <v>243</v>
      </c>
      <c r="O639" s="58" t="s">
        <v>243</v>
      </c>
      <c r="R639" s="58" t="s">
        <v>252</v>
      </c>
      <c r="S639" s="58" t="s">
        <v>12</v>
      </c>
      <c r="T639" s="58">
        <v>28</v>
      </c>
      <c r="U639" s="58" t="s">
        <v>194</v>
      </c>
      <c r="V639" s="58" t="s">
        <v>174</v>
      </c>
      <c r="W639" s="58">
        <v>1856</v>
      </c>
      <c r="X639" s="58">
        <v>21.55172</v>
      </c>
      <c r="Y639" s="58">
        <v>19.560140000000001</v>
      </c>
      <c r="Z639" s="58">
        <v>23.294309999999999</v>
      </c>
      <c r="AA639" s="58">
        <v>18.512930000000001</v>
      </c>
      <c r="AB639" s="58">
        <v>24.399069999999998</v>
      </c>
      <c r="AC639" s="58">
        <v>21.439309999999999</v>
      </c>
      <c r="AD639" s="58" t="s">
        <v>243</v>
      </c>
      <c r="AE639" s="58" t="s">
        <v>243</v>
      </c>
    </row>
    <row r="640" spans="1:31" x14ac:dyDescent="0.25">
      <c r="A640" s="58" t="str">
        <f t="shared" si="10"/>
        <v>Stomach29</v>
      </c>
      <c r="B640" s="58" t="s">
        <v>252</v>
      </c>
      <c r="C640" s="58" t="s">
        <v>12</v>
      </c>
      <c r="D640" s="58">
        <v>29</v>
      </c>
      <c r="G640" s="58">
        <v>1901</v>
      </c>
      <c r="I640" s="58">
        <v>19.582190000000001</v>
      </c>
      <c r="J640" s="58">
        <v>23.272410000000001</v>
      </c>
      <c r="K640" s="58">
        <v>18.547550000000001</v>
      </c>
      <c r="L640" s="58">
        <v>24.363610000000001</v>
      </c>
      <c r="R640" s="58" t="s">
        <v>252</v>
      </c>
      <c r="S640" s="58" t="s">
        <v>12</v>
      </c>
      <c r="T640" s="58">
        <v>29</v>
      </c>
      <c r="W640" s="58">
        <v>1901</v>
      </c>
      <c r="Y640" s="58">
        <v>19.582190000000001</v>
      </c>
      <c r="Z640" s="58">
        <v>23.272410000000001</v>
      </c>
      <c r="AA640" s="58">
        <v>18.547550000000001</v>
      </c>
      <c r="AB640" s="58">
        <v>24.363610000000001</v>
      </c>
    </row>
    <row r="641" spans="1:31" x14ac:dyDescent="0.25">
      <c r="A641" s="58" t="str">
        <f t="shared" si="10"/>
        <v>Stomach30</v>
      </c>
      <c r="B641" s="58" t="s">
        <v>252</v>
      </c>
      <c r="C641" s="58" t="s">
        <v>12</v>
      </c>
      <c r="D641" s="58">
        <v>30</v>
      </c>
      <c r="E641" s="58" t="s">
        <v>192</v>
      </c>
      <c r="F641" s="58" t="s">
        <v>185</v>
      </c>
      <c r="G641" s="58">
        <v>1929</v>
      </c>
      <c r="H641" s="58">
        <v>19.751169999999998</v>
      </c>
      <c r="I641" s="58">
        <v>19.596329999999998</v>
      </c>
      <c r="J641" s="58">
        <v>23.2591</v>
      </c>
      <c r="K641" s="58">
        <v>18.568850000000001</v>
      </c>
      <c r="L641" s="58">
        <v>24.34273</v>
      </c>
      <c r="M641" s="58">
        <v>21.439309999999999</v>
      </c>
      <c r="N641" s="58" t="s">
        <v>243</v>
      </c>
      <c r="O641" s="58" t="s">
        <v>243</v>
      </c>
      <c r="R641" s="58" t="s">
        <v>252</v>
      </c>
      <c r="S641" s="58" t="s">
        <v>12</v>
      </c>
      <c r="T641" s="58">
        <v>30</v>
      </c>
      <c r="U641" s="58" t="s">
        <v>192</v>
      </c>
      <c r="V641" s="58" t="s">
        <v>185</v>
      </c>
      <c r="W641" s="58">
        <v>1929</v>
      </c>
      <c r="X641" s="58">
        <v>19.751169999999998</v>
      </c>
      <c r="Y641" s="58">
        <v>19.596329999999998</v>
      </c>
      <c r="Z641" s="58">
        <v>23.2591</v>
      </c>
      <c r="AA641" s="58">
        <v>18.568850000000001</v>
      </c>
      <c r="AB641" s="58">
        <v>24.34273</v>
      </c>
      <c r="AC641" s="58">
        <v>21.439309999999999</v>
      </c>
      <c r="AD641" s="58" t="s">
        <v>243</v>
      </c>
      <c r="AE641" s="58" t="s">
        <v>243</v>
      </c>
    </row>
    <row r="642" spans="1:31" x14ac:dyDescent="0.25">
      <c r="A642" s="58" t="str">
        <f t="shared" ref="A642:A703" si="11">CONCATENATE(C642,D642)</f>
        <v>Stomach31</v>
      </c>
      <c r="B642" s="58" t="s">
        <v>252</v>
      </c>
      <c r="C642" s="58" t="s">
        <v>12</v>
      </c>
      <c r="D642" s="58">
        <v>31</v>
      </c>
      <c r="G642" s="58">
        <v>2051</v>
      </c>
      <c r="I642" s="58">
        <v>19.652180000000001</v>
      </c>
      <c r="J642" s="58">
        <v>23.20411</v>
      </c>
      <c r="K642" s="58">
        <v>18.654689999999999</v>
      </c>
      <c r="L642" s="58">
        <v>24.2546</v>
      </c>
      <c r="R642" s="58" t="s">
        <v>252</v>
      </c>
      <c r="S642" s="58" t="s">
        <v>12</v>
      </c>
      <c r="T642" s="58">
        <v>31</v>
      </c>
      <c r="W642" s="58">
        <v>2051</v>
      </c>
      <c r="Y642" s="58">
        <v>19.652180000000001</v>
      </c>
      <c r="Z642" s="58">
        <v>23.20411</v>
      </c>
      <c r="AA642" s="58">
        <v>18.654689999999999</v>
      </c>
      <c r="AB642" s="58">
        <v>24.2546</v>
      </c>
    </row>
    <row r="643" spans="1:31" x14ac:dyDescent="0.25">
      <c r="A643" s="58" t="str">
        <f t="shared" si="11"/>
        <v>Uterine1</v>
      </c>
      <c r="B643" s="58" t="s">
        <v>252</v>
      </c>
      <c r="C643" s="58" t="s">
        <v>9</v>
      </c>
      <c r="D643" s="58">
        <v>1</v>
      </c>
      <c r="G643" s="58">
        <v>550</v>
      </c>
      <c r="I643" s="58">
        <v>81.091579999999993</v>
      </c>
      <c r="J643" s="58">
        <v>87.175060000000002</v>
      </c>
      <c r="K643" s="58">
        <v>79.220600000000005</v>
      </c>
      <c r="L643" s="58">
        <v>88.80489</v>
      </c>
      <c r="R643" s="58" t="s">
        <v>252</v>
      </c>
      <c r="S643" s="58" t="s">
        <v>9</v>
      </c>
      <c r="T643" s="58">
        <v>1</v>
      </c>
      <c r="W643" s="58">
        <v>550</v>
      </c>
      <c r="Y643" s="58">
        <v>81.091579999999993</v>
      </c>
      <c r="Z643" s="58">
        <v>87.175060000000002</v>
      </c>
      <c r="AA643" s="58">
        <v>79.220600000000005</v>
      </c>
      <c r="AB643" s="58">
        <v>88.80489</v>
      </c>
    </row>
    <row r="644" spans="1:31" x14ac:dyDescent="0.25">
      <c r="A644" s="58" t="str">
        <f t="shared" si="11"/>
        <v>Uterine2</v>
      </c>
      <c r="B644" s="58" t="s">
        <v>252</v>
      </c>
      <c r="C644" s="58" t="s">
        <v>9</v>
      </c>
      <c r="D644" s="58">
        <v>2</v>
      </c>
      <c r="E644" s="58" t="s">
        <v>189</v>
      </c>
      <c r="F644" s="58" t="s">
        <v>214</v>
      </c>
      <c r="G644" s="58">
        <v>572</v>
      </c>
      <c r="H644" s="58">
        <v>88.986019999999996</v>
      </c>
      <c r="I644" s="58">
        <v>81.15325</v>
      </c>
      <c r="J644" s="58">
        <v>87.120999999999995</v>
      </c>
      <c r="K644" s="58">
        <v>79.324070000000006</v>
      </c>
      <c r="L644" s="58">
        <v>88.722570000000005</v>
      </c>
      <c r="M644" s="58">
        <v>84.280749999999998</v>
      </c>
      <c r="N644" s="58" t="s">
        <v>253</v>
      </c>
      <c r="O644" s="58" t="s">
        <v>253</v>
      </c>
      <c r="R644" s="58" t="s">
        <v>252</v>
      </c>
      <c r="S644" s="58" t="s">
        <v>9</v>
      </c>
      <c r="T644" s="58">
        <v>2</v>
      </c>
      <c r="U644" s="58" t="s">
        <v>189</v>
      </c>
      <c r="V644" s="58" t="s">
        <v>214</v>
      </c>
      <c r="W644" s="58">
        <v>572</v>
      </c>
      <c r="X644" s="58">
        <v>88.986019999999996</v>
      </c>
      <c r="Y644" s="58">
        <v>81.15325</v>
      </c>
      <c r="Z644" s="58">
        <v>87.120999999999995</v>
      </c>
      <c r="AA644" s="58">
        <v>79.324070000000006</v>
      </c>
      <c r="AB644" s="58">
        <v>88.722570000000005</v>
      </c>
      <c r="AC644" s="58">
        <v>84.280749999999998</v>
      </c>
      <c r="AD644" s="58" t="s">
        <v>253</v>
      </c>
      <c r="AE644" s="58" t="s">
        <v>253</v>
      </c>
    </row>
    <row r="645" spans="1:31" x14ac:dyDescent="0.25">
      <c r="A645" s="58" t="str">
        <f t="shared" si="11"/>
        <v>Uterine3</v>
      </c>
      <c r="B645" s="58" t="s">
        <v>252</v>
      </c>
      <c r="C645" s="58" t="s">
        <v>9</v>
      </c>
      <c r="D645" s="58">
        <v>3</v>
      </c>
      <c r="E645" s="58" t="s">
        <v>195</v>
      </c>
      <c r="F645" s="58" t="s">
        <v>181</v>
      </c>
      <c r="G645" s="58">
        <v>603</v>
      </c>
      <c r="H645" s="58">
        <v>83.913759999999996</v>
      </c>
      <c r="I645" s="58">
        <v>81.23939</v>
      </c>
      <c r="J645" s="58">
        <v>87.048259999999999</v>
      </c>
      <c r="K645" s="58">
        <v>79.460849999999994</v>
      </c>
      <c r="L645" s="58">
        <v>88.61251</v>
      </c>
      <c r="M645" s="58">
        <v>84.280749999999998</v>
      </c>
      <c r="N645" s="58" t="s">
        <v>243</v>
      </c>
      <c r="O645" s="58" t="s">
        <v>243</v>
      </c>
      <c r="R645" s="58" t="s">
        <v>252</v>
      </c>
      <c r="S645" s="58" t="s">
        <v>9</v>
      </c>
      <c r="T645" s="58">
        <v>3</v>
      </c>
      <c r="U645" s="58" t="s">
        <v>195</v>
      </c>
      <c r="V645" s="58" t="s">
        <v>181</v>
      </c>
      <c r="W645" s="58">
        <v>603</v>
      </c>
      <c r="X645" s="58">
        <v>83.913759999999996</v>
      </c>
      <c r="Y645" s="58">
        <v>81.23939</v>
      </c>
      <c r="Z645" s="58">
        <v>87.048259999999999</v>
      </c>
      <c r="AA645" s="58">
        <v>79.460849999999994</v>
      </c>
      <c r="AB645" s="58">
        <v>88.61251</v>
      </c>
      <c r="AC645" s="58">
        <v>84.280749999999998</v>
      </c>
      <c r="AD645" s="58" t="s">
        <v>243</v>
      </c>
      <c r="AE645" s="58" t="s">
        <v>243</v>
      </c>
    </row>
    <row r="646" spans="1:31" x14ac:dyDescent="0.25">
      <c r="A646" s="58" t="str">
        <f t="shared" si="11"/>
        <v>Uterine4</v>
      </c>
      <c r="B646" s="58" t="s">
        <v>252</v>
      </c>
      <c r="C646" s="58" t="s">
        <v>9</v>
      </c>
      <c r="D646" s="58">
        <v>4</v>
      </c>
      <c r="E646" s="58" t="s">
        <v>203</v>
      </c>
      <c r="F646" s="58" t="s">
        <v>216</v>
      </c>
      <c r="G646" s="58">
        <v>743</v>
      </c>
      <c r="H646" s="58">
        <v>86.271870000000007</v>
      </c>
      <c r="I646" s="58">
        <v>81.553690000000003</v>
      </c>
      <c r="J646" s="58">
        <v>86.787030000000001</v>
      </c>
      <c r="K646" s="58">
        <v>79.960269999999994</v>
      </c>
      <c r="L646" s="58">
        <v>88.205950000000001</v>
      </c>
      <c r="M646" s="58">
        <v>84.280749999999998</v>
      </c>
      <c r="N646" s="58" t="s">
        <v>243</v>
      </c>
      <c r="O646" s="58" t="s">
        <v>243</v>
      </c>
      <c r="R646" s="58" t="s">
        <v>252</v>
      </c>
      <c r="S646" s="58" t="s">
        <v>9</v>
      </c>
      <c r="T646" s="58">
        <v>4</v>
      </c>
      <c r="U646" s="58" t="s">
        <v>203</v>
      </c>
      <c r="V646" s="58" t="s">
        <v>216</v>
      </c>
      <c r="W646" s="58">
        <v>743</v>
      </c>
      <c r="X646" s="58">
        <v>86.271870000000007</v>
      </c>
      <c r="Y646" s="58">
        <v>81.553690000000003</v>
      </c>
      <c r="Z646" s="58">
        <v>86.787030000000001</v>
      </c>
      <c r="AA646" s="58">
        <v>79.960269999999994</v>
      </c>
      <c r="AB646" s="58">
        <v>88.205950000000001</v>
      </c>
      <c r="AC646" s="58">
        <v>84.280749999999998</v>
      </c>
      <c r="AD646" s="58" t="s">
        <v>243</v>
      </c>
      <c r="AE646" s="58" t="s">
        <v>243</v>
      </c>
    </row>
    <row r="647" spans="1:31" x14ac:dyDescent="0.25">
      <c r="A647" s="58" t="str">
        <f t="shared" si="11"/>
        <v>Uterine5</v>
      </c>
      <c r="B647" s="58" t="s">
        <v>252</v>
      </c>
      <c r="C647" s="58" t="s">
        <v>9</v>
      </c>
      <c r="D647" s="58">
        <v>5</v>
      </c>
      <c r="E647" s="58" t="s">
        <v>196</v>
      </c>
      <c r="F647" s="58" t="s">
        <v>215</v>
      </c>
      <c r="G647" s="58">
        <v>757</v>
      </c>
      <c r="H647" s="58">
        <v>81.241739999999993</v>
      </c>
      <c r="I647" s="58">
        <v>81.577569999999994</v>
      </c>
      <c r="J647" s="58">
        <v>86.764920000000004</v>
      </c>
      <c r="K647" s="58">
        <v>79.999549999999999</v>
      </c>
      <c r="L647" s="58">
        <v>88.171769999999995</v>
      </c>
      <c r="M647" s="58">
        <v>84.280749999999998</v>
      </c>
      <c r="N647" s="58" t="s">
        <v>244</v>
      </c>
      <c r="O647" s="58" t="s">
        <v>243</v>
      </c>
      <c r="R647" s="58" t="s">
        <v>252</v>
      </c>
      <c r="S647" s="58" t="s">
        <v>9</v>
      </c>
      <c r="T647" s="58">
        <v>5</v>
      </c>
      <c r="U647" s="58" t="s">
        <v>196</v>
      </c>
      <c r="V647" s="58" t="s">
        <v>215</v>
      </c>
      <c r="W647" s="58">
        <v>757</v>
      </c>
      <c r="X647" s="58">
        <v>81.241739999999993</v>
      </c>
      <c r="Y647" s="58">
        <v>81.577569999999994</v>
      </c>
      <c r="Z647" s="58">
        <v>86.764920000000004</v>
      </c>
      <c r="AA647" s="58">
        <v>79.999549999999999</v>
      </c>
      <c r="AB647" s="58">
        <v>88.171769999999995</v>
      </c>
      <c r="AC647" s="58">
        <v>84.280749999999998</v>
      </c>
      <c r="AD647" s="58" t="s">
        <v>244</v>
      </c>
      <c r="AE647" s="58" t="s">
        <v>243</v>
      </c>
    </row>
    <row r="648" spans="1:31" x14ac:dyDescent="0.25">
      <c r="A648" s="58" t="str">
        <f t="shared" si="11"/>
        <v>Uterine6</v>
      </c>
      <c r="B648" s="58" t="s">
        <v>252</v>
      </c>
      <c r="C648" s="58" t="s">
        <v>9</v>
      </c>
      <c r="D648" s="58">
        <v>6</v>
      </c>
      <c r="G648" s="58">
        <v>770</v>
      </c>
      <c r="I648" s="58">
        <v>81.601680000000002</v>
      </c>
      <c r="J648" s="58">
        <v>86.743639999999999</v>
      </c>
      <c r="K648" s="58">
        <v>80.037859999999995</v>
      </c>
      <c r="L648" s="58">
        <v>88.140020000000007</v>
      </c>
      <c r="R648" s="58" t="s">
        <v>252</v>
      </c>
      <c r="S648" s="58" t="s">
        <v>9</v>
      </c>
      <c r="T648" s="58">
        <v>6</v>
      </c>
      <c r="W648" s="58">
        <v>770</v>
      </c>
      <c r="Y648" s="58">
        <v>81.601680000000002</v>
      </c>
      <c r="Z648" s="58">
        <v>86.743639999999999</v>
      </c>
      <c r="AA648" s="58">
        <v>80.037859999999995</v>
      </c>
      <c r="AB648" s="58">
        <v>88.140020000000007</v>
      </c>
    </row>
    <row r="649" spans="1:31" x14ac:dyDescent="0.25">
      <c r="A649" s="58" t="str">
        <f t="shared" si="11"/>
        <v>Uterine7</v>
      </c>
      <c r="B649" s="58" t="s">
        <v>252</v>
      </c>
      <c r="C649" s="58" t="s">
        <v>9</v>
      </c>
      <c r="D649" s="58">
        <v>7</v>
      </c>
      <c r="E649" s="58" t="s">
        <v>198</v>
      </c>
      <c r="F649" s="58" t="s">
        <v>183</v>
      </c>
      <c r="G649" s="58">
        <v>772</v>
      </c>
      <c r="H649" s="58">
        <v>83.549220000000005</v>
      </c>
      <c r="I649" s="58">
        <v>81.607889999999998</v>
      </c>
      <c r="J649" s="58">
        <v>86.742639999999994</v>
      </c>
      <c r="K649" s="58">
        <v>80.046980000000005</v>
      </c>
      <c r="L649" s="58">
        <v>88.135509999999996</v>
      </c>
      <c r="M649" s="58">
        <v>84.280749999999998</v>
      </c>
      <c r="N649" s="58" t="s">
        <v>243</v>
      </c>
      <c r="O649" s="58" t="s">
        <v>243</v>
      </c>
      <c r="R649" s="58" t="s">
        <v>252</v>
      </c>
      <c r="S649" s="58" t="s">
        <v>9</v>
      </c>
      <c r="T649" s="58">
        <v>7</v>
      </c>
      <c r="U649" s="58" t="s">
        <v>198</v>
      </c>
      <c r="V649" s="58" t="s">
        <v>183</v>
      </c>
      <c r="W649" s="58">
        <v>772</v>
      </c>
      <c r="X649" s="58">
        <v>83.549220000000005</v>
      </c>
      <c r="Y649" s="58">
        <v>81.607889999999998</v>
      </c>
      <c r="Z649" s="58">
        <v>86.742639999999994</v>
      </c>
      <c r="AA649" s="58">
        <v>80.046980000000005</v>
      </c>
      <c r="AB649" s="58">
        <v>88.135509999999996</v>
      </c>
      <c r="AC649" s="58">
        <v>84.280749999999998</v>
      </c>
      <c r="AD649" s="58" t="s">
        <v>243</v>
      </c>
      <c r="AE649" s="58" t="s">
        <v>243</v>
      </c>
    </row>
    <row r="650" spans="1:31" x14ac:dyDescent="0.25">
      <c r="A650" s="58" t="str">
        <f t="shared" si="11"/>
        <v>Uterine8</v>
      </c>
      <c r="B650" s="58" t="s">
        <v>252</v>
      </c>
      <c r="C650" s="58" t="s">
        <v>9</v>
      </c>
      <c r="D650" s="58">
        <v>8</v>
      </c>
      <c r="E650" s="58" t="s">
        <v>191</v>
      </c>
      <c r="F650" s="58" t="s">
        <v>245</v>
      </c>
      <c r="G650" s="58">
        <v>823</v>
      </c>
      <c r="H650" s="58">
        <v>80.558930000000004</v>
      </c>
      <c r="I650" s="58">
        <v>81.692850000000007</v>
      </c>
      <c r="J650" s="58">
        <v>86.667929999999998</v>
      </c>
      <c r="K650" s="58">
        <v>80.185209999999998</v>
      </c>
      <c r="L650" s="58">
        <v>88.020120000000006</v>
      </c>
      <c r="M650" s="58">
        <v>84.280749999999998</v>
      </c>
      <c r="N650" s="58" t="s">
        <v>244</v>
      </c>
      <c r="O650" s="58" t="s">
        <v>243</v>
      </c>
      <c r="R650" s="58" t="s">
        <v>252</v>
      </c>
      <c r="S650" s="58" t="s">
        <v>9</v>
      </c>
      <c r="T650" s="58">
        <v>8</v>
      </c>
      <c r="U650" s="58" t="s">
        <v>191</v>
      </c>
      <c r="V650" s="58" t="s">
        <v>245</v>
      </c>
      <c r="W650" s="58">
        <v>823</v>
      </c>
      <c r="X650" s="58">
        <v>80.558930000000004</v>
      </c>
      <c r="Y650" s="58">
        <v>81.692850000000007</v>
      </c>
      <c r="Z650" s="58">
        <v>86.667929999999998</v>
      </c>
      <c r="AA650" s="58">
        <v>80.185209999999998</v>
      </c>
      <c r="AB650" s="58">
        <v>88.020120000000006</v>
      </c>
      <c r="AC650" s="58">
        <v>84.280749999999998</v>
      </c>
      <c r="AD650" s="58" t="s">
        <v>244</v>
      </c>
      <c r="AE650" s="58" t="s">
        <v>243</v>
      </c>
    </row>
    <row r="651" spans="1:31" x14ac:dyDescent="0.25">
      <c r="A651" s="58" t="str">
        <f t="shared" si="11"/>
        <v>Uterine9</v>
      </c>
      <c r="B651" s="58" t="s">
        <v>252</v>
      </c>
      <c r="C651" s="58" t="s">
        <v>9</v>
      </c>
      <c r="D651" s="58">
        <v>9</v>
      </c>
      <c r="E651" s="58" t="s">
        <v>199</v>
      </c>
      <c r="F651" s="58" t="s">
        <v>179</v>
      </c>
      <c r="G651" s="58">
        <v>903</v>
      </c>
      <c r="H651" s="58">
        <v>84.053150000000002</v>
      </c>
      <c r="I651" s="58">
        <v>81.815179999999998</v>
      </c>
      <c r="J651" s="58">
        <v>86.56429</v>
      </c>
      <c r="K651" s="58">
        <v>80.376949999999994</v>
      </c>
      <c r="L651" s="58">
        <v>87.858379999999997</v>
      </c>
      <c r="M651" s="58">
        <v>84.280749999999998</v>
      </c>
      <c r="N651" s="58" t="s">
        <v>243</v>
      </c>
      <c r="O651" s="58" t="s">
        <v>243</v>
      </c>
      <c r="R651" s="58" t="s">
        <v>252</v>
      </c>
      <c r="S651" s="58" t="s">
        <v>9</v>
      </c>
      <c r="T651" s="58">
        <v>9</v>
      </c>
      <c r="U651" s="58" t="s">
        <v>199</v>
      </c>
      <c r="V651" s="58" t="s">
        <v>179</v>
      </c>
      <c r="W651" s="58">
        <v>903</v>
      </c>
      <c r="X651" s="58">
        <v>84.053150000000002</v>
      </c>
      <c r="Y651" s="58">
        <v>81.815179999999998</v>
      </c>
      <c r="Z651" s="58">
        <v>86.56429</v>
      </c>
      <c r="AA651" s="58">
        <v>80.376949999999994</v>
      </c>
      <c r="AB651" s="58">
        <v>87.858379999999997</v>
      </c>
      <c r="AC651" s="58">
        <v>84.280749999999998</v>
      </c>
      <c r="AD651" s="58" t="s">
        <v>243</v>
      </c>
      <c r="AE651" s="58" t="s">
        <v>243</v>
      </c>
    </row>
    <row r="652" spans="1:31" x14ac:dyDescent="0.25">
      <c r="A652" s="58" t="str">
        <f t="shared" si="11"/>
        <v>Uterine10</v>
      </c>
      <c r="B652" s="58" t="s">
        <v>252</v>
      </c>
      <c r="C652" s="58" t="s">
        <v>9</v>
      </c>
      <c r="D652" s="58">
        <v>10</v>
      </c>
      <c r="E652" s="58" t="s">
        <v>188</v>
      </c>
      <c r="F652" s="58" t="s">
        <v>300</v>
      </c>
      <c r="G652" s="58">
        <v>946</v>
      </c>
      <c r="H652" s="58">
        <v>82.558139999999995</v>
      </c>
      <c r="I652" s="58">
        <v>81.873130000000003</v>
      </c>
      <c r="J652" s="58">
        <v>86.513980000000004</v>
      </c>
      <c r="K652" s="58">
        <v>80.46969</v>
      </c>
      <c r="L652" s="58">
        <v>87.78004</v>
      </c>
      <c r="M652" s="58">
        <v>84.280749999999998</v>
      </c>
      <c r="N652" s="58" t="s">
        <v>243</v>
      </c>
      <c r="O652" s="58" t="s">
        <v>243</v>
      </c>
      <c r="R652" s="58" t="s">
        <v>252</v>
      </c>
      <c r="S652" s="58" t="s">
        <v>9</v>
      </c>
      <c r="T652" s="58">
        <v>10</v>
      </c>
      <c r="U652" s="58" t="s">
        <v>188</v>
      </c>
      <c r="V652" s="58" t="s">
        <v>186</v>
      </c>
      <c r="W652" s="58">
        <v>946</v>
      </c>
      <c r="X652" s="58">
        <v>82.558139999999995</v>
      </c>
      <c r="Y652" s="58">
        <v>81.873130000000003</v>
      </c>
      <c r="Z652" s="58">
        <v>86.513980000000004</v>
      </c>
      <c r="AA652" s="58">
        <v>80.46969</v>
      </c>
      <c r="AB652" s="58">
        <v>87.78004</v>
      </c>
      <c r="AC652" s="58">
        <v>84.280749999999998</v>
      </c>
      <c r="AD652" s="58" t="s">
        <v>243</v>
      </c>
      <c r="AE652" s="58" t="s">
        <v>243</v>
      </c>
    </row>
    <row r="653" spans="1:31" x14ac:dyDescent="0.25">
      <c r="A653" s="58" t="str">
        <f t="shared" si="11"/>
        <v>Uterine11</v>
      </c>
      <c r="B653" s="58" t="s">
        <v>252</v>
      </c>
      <c r="C653" s="58" t="s">
        <v>9</v>
      </c>
      <c r="D653" s="58">
        <v>11</v>
      </c>
      <c r="G653" s="58">
        <v>990</v>
      </c>
      <c r="I653" s="58">
        <v>81.930440000000004</v>
      </c>
      <c r="J653" s="58">
        <v>86.4636</v>
      </c>
      <c r="K653" s="58">
        <v>80.557950000000005</v>
      </c>
      <c r="L653" s="58">
        <v>87.704250000000002</v>
      </c>
      <c r="R653" s="58" t="s">
        <v>252</v>
      </c>
      <c r="S653" s="58" t="s">
        <v>9</v>
      </c>
      <c r="T653" s="58">
        <v>11</v>
      </c>
      <c r="W653" s="58">
        <v>990</v>
      </c>
      <c r="Y653" s="58">
        <v>81.930440000000004</v>
      </c>
      <c r="Z653" s="58">
        <v>86.4636</v>
      </c>
      <c r="AA653" s="58">
        <v>80.557950000000005</v>
      </c>
      <c r="AB653" s="58">
        <v>87.704250000000002</v>
      </c>
    </row>
    <row r="654" spans="1:31" x14ac:dyDescent="0.25">
      <c r="A654" s="58" t="str">
        <f t="shared" si="11"/>
        <v>Uterine12</v>
      </c>
      <c r="B654" s="58" t="s">
        <v>252</v>
      </c>
      <c r="C654" s="58" t="s">
        <v>9</v>
      </c>
      <c r="D654" s="58">
        <v>12</v>
      </c>
      <c r="E654" s="58" t="s">
        <v>204</v>
      </c>
      <c r="F654" s="58" t="s">
        <v>207</v>
      </c>
      <c r="G654" s="58">
        <v>1010</v>
      </c>
      <c r="H654" s="58">
        <v>81.980199999999996</v>
      </c>
      <c r="I654" s="58">
        <v>81.953900000000004</v>
      </c>
      <c r="J654" s="58">
        <v>86.443219999999997</v>
      </c>
      <c r="K654" s="58">
        <v>80.598920000000007</v>
      </c>
      <c r="L654" s="58">
        <v>87.672520000000006</v>
      </c>
      <c r="M654" s="58">
        <v>84.280749999999998</v>
      </c>
      <c r="N654" s="58" t="s">
        <v>243</v>
      </c>
      <c r="O654" s="58" t="s">
        <v>243</v>
      </c>
      <c r="R654" s="58" t="s">
        <v>252</v>
      </c>
      <c r="S654" s="58" t="s">
        <v>9</v>
      </c>
      <c r="T654" s="58">
        <v>12</v>
      </c>
      <c r="U654" s="58" t="s">
        <v>204</v>
      </c>
      <c r="V654" s="58" t="s">
        <v>212</v>
      </c>
      <c r="W654" s="58">
        <v>1010</v>
      </c>
      <c r="X654" s="58">
        <v>81.980199999999996</v>
      </c>
      <c r="Y654" s="58">
        <v>81.953900000000004</v>
      </c>
      <c r="Z654" s="58">
        <v>86.443219999999997</v>
      </c>
      <c r="AA654" s="58">
        <v>80.598920000000007</v>
      </c>
      <c r="AB654" s="58">
        <v>87.672520000000006</v>
      </c>
      <c r="AC654" s="58">
        <v>84.280749999999998</v>
      </c>
      <c r="AD654" s="58" t="s">
        <v>243</v>
      </c>
      <c r="AE654" s="58" t="s">
        <v>243</v>
      </c>
    </row>
    <row r="655" spans="1:31" x14ac:dyDescent="0.25">
      <c r="A655" s="58" t="str">
        <f t="shared" si="11"/>
        <v>Uterine13</v>
      </c>
      <c r="B655" s="58" t="s">
        <v>252</v>
      </c>
      <c r="C655" s="58" t="s">
        <v>9</v>
      </c>
      <c r="D655" s="58">
        <v>13</v>
      </c>
      <c r="E655" s="58" t="s">
        <v>205</v>
      </c>
      <c r="F655" s="58" t="s">
        <v>303</v>
      </c>
      <c r="G655" s="58">
        <v>1042</v>
      </c>
      <c r="H655" s="58">
        <v>79.270629999999997</v>
      </c>
      <c r="I655" s="58">
        <v>81.990880000000004</v>
      </c>
      <c r="J655" s="58">
        <v>86.412450000000007</v>
      </c>
      <c r="K655" s="58">
        <v>80.655649999999994</v>
      </c>
      <c r="L655" s="58">
        <v>87.61909</v>
      </c>
      <c r="M655" s="58">
        <v>84.280749999999998</v>
      </c>
      <c r="N655" s="58" t="s">
        <v>244</v>
      </c>
      <c r="O655" s="58" t="s">
        <v>244</v>
      </c>
      <c r="R655" s="58" t="s">
        <v>252</v>
      </c>
      <c r="S655" s="58" t="s">
        <v>9</v>
      </c>
      <c r="T655" s="58">
        <v>13</v>
      </c>
      <c r="U655" s="58" t="s">
        <v>205</v>
      </c>
      <c r="V655" s="58" t="s">
        <v>217</v>
      </c>
      <c r="W655" s="58">
        <v>1042</v>
      </c>
      <c r="X655" s="58">
        <v>79.270629999999997</v>
      </c>
      <c r="Y655" s="58">
        <v>81.990880000000004</v>
      </c>
      <c r="Z655" s="58">
        <v>86.412450000000007</v>
      </c>
      <c r="AA655" s="58">
        <v>80.655649999999994</v>
      </c>
      <c r="AB655" s="58">
        <v>87.61909</v>
      </c>
      <c r="AC655" s="58">
        <v>84.280749999999998</v>
      </c>
      <c r="AD655" s="58" t="s">
        <v>244</v>
      </c>
      <c r="AE655" s="58" t="s">
        <v>244</v>
      </c>
    </row>
    <row r="656" spans="1:31" x14ac:dyDescent="0.25">
      <c r="A656" s="58" t="str">
        <f t="shared" si="11"/>
        <v>Uterine14</v>
      </c>
      <c r="B656" s="58" t="s">
        <v>252</v>
      </c>
      <c r="C656" s="58" t="s">
        <v>9</v>
      </c>
      <c r="D656" s="58">
        <v>14</v>
      </c>
      <c r="E656" s="58" t="s">
        <v>190</v>
      </c>
      <c r="F656" s="58" t="s">
        <v>213</v>
      </c>
      <c r="G656" s="58">
        <v>1105</v>
      </c>
      <c r="H656" s="58">
        <v>85.882350000000002</v>
      </c>
      <c r="I656" s="58">
        <v>82.059740000000005</v>
      </c>
      <c r="J656" s="58">
        <v>86.352289999999996</v>
      </c>
      <c r="K656" s="58">
        <v>80.764409999999998</v>
      </c>
      <c r="L656" s="58">
        <v>87.52843</v>
      </c>
      <c r="M656" s="58">
        <v>84.280749999999998</v>
      </c>
      <c r="N656" s="58" t="s">
        <v>243</v>
      </c>
      <c r="O656" s="58" t="s">
        <v>243</v>
      </c>
      <c r="R656" s="58" t="s">
        <v>252</v>
      </c>
      <c r="S656" s="58" t="s">
        <v>9</v>
      </c>
      <c r="T656" s="58">
        <v>14</v>
      </c>
      <c r="U656" s="58" t="s">
        <v>190</v>
      </c>
      <c r="V656" s="58" t="s">
        <v>213</v>
      </c>
      <c r="W656" s="58">
        <v>1105</v>
      </c>
      <c r="X656" s="58">
        <v>85.882350000000002</v>
      </c>
      <c r="Y656" s="58">
        <v>82.059740000000005</v>
      </c>
      <c r="Z656" s="58">
        <v>86.352289999999996</v>
      </c>
      <c r="AA656" s="58">
        <v>80.764409999999998</v>
      </c>
      <c r="AB656" s="58">
        <v>87.52843</v>
      </c>
      <c r="AC656" s="58">
        <v>84.280749999999998</v>
      </c>
      <c r="AD656" s="58" t="s">
        <v>243</v>
      </c>
      <c r="AE656" s="58" t="s">
        <v>243</v>
      </c>
    </row>
    <row r="657" spans="1:31" x14ac:dyDescent="0.25">
      <c r="A657" s="58" t="str">
        <f t="shared" si="11"/>
        <v>Uterine15</v>
      </c>
      <c r="B657" s="58" t="s">
        <v>252</v>
      </c>
      <c r="C657" s="58" t="s">
        <v>9</v>
      </c>
      <c r="D657" s="58">
        <v>15</v>
      </c>
      <c r="E657" s="58" t="s">
        <v>206</v>
      </c>
      <c r="F657" s="58" t="s">
        <v>304</v>
      </c>
      <c r="G657" s="58">
        <v>1164</v>
      </c>
      <c r="H657" s="58">
        <v>82.130579999999995</v>
      </c>
      <c r="I657" s="58">
        <v>82.119069999999994</v>
      </c>
      <c r="J657" s="58">
        <v>86.301640000000006</v>
      </c>
      <c r="K657" s="58">
        <v>80.858829999999998</v>
      </c>
      <c r="L657" s="58">
        <v>87.447999999999993</v>
      </c>
      <c r="M657" s="58">
        <v>84.280749999999998</v>
      </c>
      <c r="N657" s="58" t="s">
        <v>243</v>
      </c>
      <c r="O657" s="58" t="s">
        <v>243</v>
      </c>
      <c r="R657" s="58" t="s">
        <v>252</v>
      </c>
      <c r="S657" s="58" t="s">
        <v>9</v>
      </c>
      <c r="T657" s="58">
        <v>15</v>
      </c>
      <c r="U657" s="58" t="s">
        <v>206</v>
      </c>
      <c r="V657" s="58" t="s">
        <v>218</v>
      </c>
      <c r="W657" s="58">
        <v>1164</v>
      </c>
      <c r="X657" s="58">
        <v>82.130579999999995</v>
      </c>
      <c r="Y657" s="58">
        <v>82.119069999999994</v>
      </c>
      <c r="Z657" s="58">
        <v>86.301640000000006</v>
      </c>
      <c r="AA657" s="58">
        <v>80.858829999999998</v>
      </c>
      <c r="AB657" s="58">
        <v>87.447999999999993</v>
      </c>
      <c r="AC657" s="58">
        <v>84.280749999999998</v>
      </c>
      <c r="AD657" s="58" t="s">
        <v>243</v>
      </c>
      <c r="AE657" s="58" t="s">
        <v>243</v>
      </c>
    </row>
    <row r="658" spans="1:31" x14ac:dyDescent="0.25">
      <c r="A658" s="58" t="str">
        <f t="shared" si="11"/>
        <v>Uterine16</v>
      </c>
      <c r="B658" s="58" t="s">
        <v>252</v>
      </c>
      <c r="C658" s="58" t="s">
        <v>9</v>
      </c>
      <c r="D658" s="58">
        <v>16</v>
      </c>
      <c r="E658" s="58" t="s">
        <v>201</v>
      </c>
      <c r="F658" s="58" t="s">
        <v>184</v>
      </c>
      <c r="G658" s="58">
        <v>1207</v>
      </c>
      <c r="H658" s="58">
        <v>83.015739999999994</v>
      </c>
      <c r="I658" s="58">
        <v>82.158479999999997</v>
      </c>
      <c r="J658" s="58">
        <v>86.266040000000004</v>
      </c>
      <c r="K658" s="58">
        <v>80.922280000000001</v>
      </c>
      <c r="L658" s="58">
        <v>87.393820000000005</v>
      </c>
      <c r="M658" s="58">
        <v>84.280749999999998</v>
      </c>
      <c r="N658" s="58" t="s">
        <v>243</v>
      </c>
      <c r="O658" s="58" t="s">
        <v>243</v>
      </c>
      <c r="R658" s="58" t="s">
        <v>252</v>
      </c>
      <c r="S658" s="58" t="s">
        <v>9</v>
      </c>
      <c r="T658" s="58">
        <v>16</v>
      </c>
      <c r="U658" s="58" t="s">
        <v>201</v>
      </c>
      <c r="V658" s="58" t="s">
        <v>184</v>
      </c>
      <c r="W658" s="58">
        <v>1207</v>
      </c>
      <c r="X658" s="58">
        <v>83.015739999999994</v>
      </c>
      <c r="Y658" s="58">
        <v>82.158479999999997</v>
      </c>
      <c r="Z658" s="58">
        <v>86.266040000000004</v>
      </c>
      <c r="AA658" s="58">
        <v>80.922280000000001</v>
      </c>
      <c r="AB658" s="58">
        <v>87.393820000000005</v>
      </c>
      <c r="AC658" s="58">
        <v>84.280749999999998</v>
      </c>
      <c r="AD658" s="58" t="s">
        <v>243</v>
      </c>
      <c r="AE658" s="58" t="s">
        <v>243</v>
      </c>
    </row>
    <row r="659" spans="1:31" x14ac:dyDescent="0.25">
      <c r="A659" s="58" t="str">
        <f t="shared" si="11"/>
        <v>Uterine17</v>
      </c>
      <c r="B659" s="58" t="s">
        <v>252</v>
      </c>
      <c r="C659" s="58" t="s">
        <v>9</v>
      </c>
      <c r="D659" s="58">
        <v>17</v>
      </c>
      <c r="G659" s="58">
        <v>1210</v>
      </c>
      <c r="I659" s="58">
        <v>82.161739999999995</v>
      </c>
      <c r="J659" s="58">
        <v>86.263639999999995</v>
      </c>
      <c r="K659" s="58">
        <v>80.926739999999995</v>
      </c>
      <c r="L659" s="58">
        <v>87.391210000000001</v>
      </c>
      <c r="R659" s="58" t="s">
        <v>252</v>
      </c>
      <c r="S659" s="58" t="s">
        <v>9</v>
      </c>
      <c r="T659" s="58">
        <v>17</v>
      </c>
      <c r="W659" s="58">
        <v>1210</v>
      </c>
      <c r="Y659" s="58">
        <v>82.161739999999995</v>
      </c>
      <c r="Z659" s="58">
        <v>86.263639999999995</v>
      </c>
      <c r="AA659" s="58">
        <v>80.926739999999995</v>
      </c>
      <c r="AB659" s="58">
        <v>87.391210000000001</v>
      </c>
    </row>
    <row r="660" spans="1:31" x14ac:dyDescent="0.25">
      <c r="A660" s="58" t="str">
        <f t="shared" si="11"/>
        <v>Uterine18</v>
      </c>
      <c r="B660" s="58" t="s">
        <v>252</v>
      </c>
      <c r="C660" s="58" t="s">
        <v>9</v>
      </c>
      <c r="D660" s="58">
        <v>18</v>
      </c>
      <c r="E660" s="58" t="s">
        <v>197</v>
      </c>
      <c r="F660" s="58" t="s">
        <v>221</v>
      </c>
      <c r="G660" s="58">
        <v>1241</v>
      </c>
      <c r="H660" s="58">
        <v>85.173249999999996</v>
      </c>
      <c r="I660" s="58">
        <v>82.189899999999994</v>
      </c>
      <c r="J660" s="58">
        <v>86.239590000000007</v>
      </c>
      <c r="K660" s="58">
        <v>80.970860000000002</v>
      </c>
      <c r="L660" s="58">
        <v>87.351470000000006</v>
      </c>
      <c r="M660" s="58">
        <v>84.280749999999998</v>
      </c>
      <c r="N660" s="58" t="s">
        <v>243</v>
      </c>
      <c r="O660" s="58" t="s">
        <v>243</v>
      </c>
      <c r="R660" s="58" t="s">
        <v>252</v>
      </c>
      <c r="S660" s="58" t="s">
        <v>9</v>
      </c>
      <c r="T660" s="58">
        <v>18</v>
      </c>
      <c r="U660" s="58" t="s">
        <v>197</v>
      </c>
      <c r="V660" s="58" t="s">
        <v>221</v>
      </c>
      <c r="W660" s="58">
        <v>1241</v>
      </c>
      <c r="X660" s="58">
        <v>85.173249999999996</v>
      </c>
      <c r="Y660" s="58">
        <v>82.189899999999994</v>
      </c>
      <c r="Z660" s="58">
        <v>86.239590000000007</v>
      </c>
      <c r="AA660" s="58">
        <v>80.970860000000002</v>
      </c>
      <c r="AB660" s="58">
        <v>87.351470000000006</v>
      </c>
      <c r="AC660" s="58">
        <v>84.280749999999998</v>
      </c>
      <c r="AD660" s="58" t="s">
        <v>243</v>
      </c>
      <c r="AE660" s="58" t="s">
        <v>243</v>
      </c>
    </row>
    <row r="661" spans="1:31" x14ac:dyDescent="0.25">
      <c r="A661" s="58" t="str">
        <f t="shared" si="11"/>
        <v>Uterine19</v>
      </c>
      <c r="B661" s="58" t="s">
        <v>252</v>
      </c>
      <c r="C661" s="58" t="s">
        <v>9</v>
      </c>
      <c r="D661" s="58">
        <v>19</v>
      </c>
      <c r="E661" s="58" t="s">
        <v>200</v>
      </c>
      <c r="F661" s="58" t="s">
        <v>220</v>
      </c>
      <c r="G661" s="58">
        <v>1268</v>
      </c>
      <c r="H661" s="58">
        <v>85.567830000000001</v>
      </c>
      <c r="I661" s="58">
        <v>82.211659999999995</v>
      </c>
      <c r="J661" s="58">
        <v>86.21942</v>
      </c>
      <c r="K661" s="58">
        <v>81.007260000000002</v>
      </c>
      <c r="L661" s="58">
        <v>87.321349999999995</v>
      </c>
      <c r="M661" s="58">
        <v>84.280749999999998</v>
      </c>
      <c r="N661" s="58" t="s">
        <v>243</v>
      </c>
      <c r="O661" s="58" t="s">
        <v>243</v>
      </c>
      <c r="R661" s="58" t="s">
        <v>252</v>
      </c>
      <c r="S661" s="58" t="s">
        <v>9</v>
      </c>
      <c r="T661" s="58">
        <v>19</v>
      </c>
      <c r="U661" s="58" t="s">
        <v>200</v>
      </c>
      <c r="V661" s="58" t="s">
        <v>220</v>
      </c>
      <c r="W661" s="58">
        <v>1268</v>
      </c>
      <c r="X661" s="58">
        <v>85.567830000000001</v>
      </c>
      <c r="Y661" s="58">
        <v>82.211659999999995</v>
      </c>
      <c r="Z661" s="58">
        <v>86.21942</v>
      </c>
      <c r="AA661" s="58">
        <v>81.007260000000002</v>
      </c>
      <c r="AB661" s="58">
        <v>87.321349999999995</v>
      </c>
      <c r="AC661" s="58">
        <v>84.280749999999998</v>
      </c>
      <c r="AD661" s="58" t="s">
        <v>243</v>
      </c>
      <c r="AE661" s="58" t="s">
        <v>243</v>
      </c>
    </row>
    <row r="662" spans="1:31" x14ac:dyDescent="0.25">
      <c r="A662" s="58" t="str">
        <f t="shared" si="11"/>
        <v>Uterine20</v>
      </c>
      <c r="B662" s="58" t="s">
        <v>252</v>
      </c>
      <c r="C662" s="58" t="s">
        <v>9</v>
      </c>
      <c r="D662" s="58">
        <v>20</v>
      </c>
      <c r="E662" s="58" t="s">
        <v>202</v>
      </c>
      <c r="F662" s="58" t="s">
        <v>219</v>
      </c>
      <c r="G662" s="58">
        <v>1281</v>
      </c>
      <c r="H662" s="58">
        <v>87.275570000000002</v>
      </c>
      <c r="I662" s="58">
        <v>82.222790000000003</v>
      </c>
      <c r="J662" s="58">
        <v>86.210089999999994</v>
      </c>
      <c r="K662" s="58">
        <v>81.025289999999998</v>
      </c>
      <c r="L662" s="58">
        <v>87.307119999999998</v>
      </c>
      <c r="M662" s="58">
        <v>84.280749999999998</v>
      </c>
      <c r="N662" s="58" t="s">
        <v>253</v>
      </c>
      <c r="O662" s="58" t="s">
        <v>243</v>
      </c>
      <c r="R662" s="58" t="s">
        <v>252</v>
      </c>
      <c r="S662" s="58" t="s">
        <v>9</v>
      </c>
      <c r="T662" s="58">
        <v>20</v>
      </c>
      <c r="U662" s="58" t="s">
        <v>202</v>
      </c>
      <c r="V662" s="58" t="s">
        <v>219</v>
      </c>
      <c r="W662" s="58">
        <v>1281</v>
      </c>
      <c r="X662" s="58">
        <v>87.275570000000002</v>
      </c>
      <c r="Y662" s="58">
        <v>82.222790000000003</v>
      </c>
      <c r="Z662" s="58">
        <v>86.210089999999994</v>
      </c>
      <c r="AA662" s="58">
        <v>81.025289999999998</v>
      </c>
      <c r="AB662" s="58">
        <v>87.307119999999998</v>
      </c>
      <c r="AC662" s="58">
        <v>84.280749999999998</v>
      </c>
      <c r="AD662" s="58" t="s">
        <v>253</v>
      </c>
      <c r="AE662" s="58" t="s">
        <v>243</v>
      </c>
    </row>
    <row r="663" spans="1:31" x14ac:dyDescent="0.25">
      <c r="A663" s="58" t="str">
        <f t="shared" si="11"/>
        <v>Uterine21</v>
      </c>
      <c r="B663" s="58" t="s">
        <v>252</v>
      </c>
      <c r="C663" s="58" t="s">
        <v>9</v>
      </c>
      <c r="D663" s="58">
        <v>21</v>
      </c>
      <c r="G663" s="58">
        <v>1430</v>
      </c>
      <c r="I663" s="58">
        <v>82.33605</v>
      </c>
      <c r="J663" s="58">
        <v>86.110050000000001</v>
      </c>
      <c r="K663" s="58">
        <v>81.204250000000002</v>
      </c>
      <c r="L663" s="58">
        <v>87.15061</v>
      </c>
      <c r="R663" s="58" t="s">
        <v>252</v>
      </c>
      <c r="S663" s="58" t="s">
        <v>9</v>
      </c>
      <c r="T663" s="58">
        <v>21</v>
      </c>
      <c r="W663" s="58">
        <v>1430</v>
      </c>
      <c r="Y663" s="58">
        <v>82.33605</v>
      </c>
      <c r="Z663" s="58">
        <v>86.110050000000001</v>
      </c>
      <c r="AA663" s="58">
        <v>81.204250000000002</v>
      </c>
      <c r="AB663" s="58">
        <v>87.15061</v>
      </c>
    </row>
    <row r="664" spans="1:31" x14ac:dyDescent="0.25">
      <c r="A664" s="58" t="str">
        <f t="shared" si="11"/>
        <v>Uterine22</v>
      </c>
      <c r="B664" s="58" t="s">
        <v>252</v>
      </c>
      <c r="C664" s="58" t="s">
        <v>9</v>
      </c>
      <c r="D664" s="58">
        <v>22</v>
      </c>
      <c r="G664" s="58">
        <v>1650</v>
      </c>
      <c r="I664" s="58">
        <v>82.474509999999995</v>
      </c>
      <c r="J664" s="58">
        <v>85.987139999999997</v>
      </c>
      <c r="K664" s="58">
        <v>81.422740000000005</v>
      </c>
      <c r="L664" s="58">
        <v>86.959040000000002</v>
      </c>
      <c r="R664" s="58" t="s">
        <v>252</v>
      </c>
      <c r="S664" s="58" t="s">
        <v>9</v>
      </c>
      <c r="T664" s="58">
        <v>22</v>
      </c>
      <c r="W664" s="58">
        <v>1650</v>
      </c>
      <c r="Y664" s="58">
        <v>82.474509999999995</v>
      </c>
      <c r="Z664" s="58">
        <v>85.987139999999997</v>
      </c>
      <c r="AA664" s="58">
        <v>81.422740000000005</v>
      </c>
      <c r="AB664" s="58">
        <v>86.959040000000002</v>
      </c>
    </row>
    <row r="665" spans="1:31" x14ac:dyDescent="0.25">
      <c r="A665" s="58" t="str">
        <f t="shared" si="11"/>
        <v>Uterine23</v>
      </c>
      <c r="B665" s="58" t="s">
        <v>252</v>
      </c>
      <c r="C665" s="58" t="s">
        <v>9</v>
      </c>
      <c r="D665" s="58">
        <v>23</v>
      </c>
      <c r="G665" s="58">
        <v>1870</v>
      </c>
      <c r="I665" s="58">
        <v>82.586619999999996</v>
      </c>
      <c r="J665" s="58">
        <v>85.886089999999996</v>
      </c>
      <c r="K665" s="58">
        <v>81.602249999999998</v>
      </c>
      <c r="L665" s="58">
        <v>86.801789999999997</v>
      </c>
      <c r="R665" s="58" t="s">
        <v>252</v>
      </c>
      <c r="S665" s="58" t="s">
        <v>9</v>
      </c>
      <c r="T665" s="58">
        <v>23</v>
      </c>
      <c r="W665" s="58">
        <v>1870</v>
      </c>
      <c r="Y665" s="58">
        <v>82.586619999999996</v>
      </c>
      <c r="Z665" s="58">
        <v>85.886089999999996</v>
      </c>
      <c r="AA665" s="58">
        <v>81.602249999999998</v>
      </c>
      <c r="AB665" s="58">
        <v>86.801789999999997</v>
      </c>
    </row>
    <row r="666" spans="1:31" x14ac:dyDescent="0.25">
      <c r="A666" s="58" t="str">
        <f t="shared" si="11"/>
        <v>Uterine24</v>
      </c>
      <c r="B666" s="58" t="s">
        <v>252</v>
      </c>
      <c r="C666" s="58" t="s">
        <v>9</v>
      </c>
      <c r="D666" s="58">
        <v>24</v>
      </c>
      <c r="E666" s="58" t="s">
        <v>193</v>
      </c>
      <c r="F666" s="58" t="s">
        <v>173</v>
      </c>
      <c r="G666" s="58">
        <v>1916</v>
      </c>
      <c r="H666" s="58">
        <v>85.020870000000002</v>
      </c>
      <c r="I666" s="58">
        <v>82.607799999999997</v>
      </c>
      <c r="J666" s="58">
        <v>85.867580000000004</v>
      </c>
      <c r="K666" s="58">
        <v>81.635099999999994</v>
      </c>
      <c r="L666" s="58">
        <v>86.772829999999999</v>
      </c>
      <c r="M666" s="58">
        <v>84.280749999999998</v>
      </c>
      <c r="N666" s="58" t="s">
        <v>243</v>
      </c>
      <c r="O666" s="58" t="s">
        <v>243</v>
      </c>
      <c r="R666" s="58" t="s">
        <v>252</v>
      </c>
      <c r="S666" s="58" t="s">
        <v>9</v>
      </c>
      <c r="T666" s="58">
        <v>24</v>
      </c>
      <c r="U666" s="58" t="s">
        <v>193</v>
      </c>
      <c r="V666" s="58" t="s">
        <v>173</v>
      </c>
      <c r="W666" s="58">
        <v>1916</v>
      </c>
      <c r="X666" s="58">
        <v>85.020870000000002</v>
      </c>
      <c r="Y666" s="58">
        <v>82.607799999999997</v>
      </c>
      <c r="Z666" s="58">
        <v>85.867580000000004</v>
      </c>
      <c r="AA666" s="58">
        <v>81.635099999999994</v>
      </c>
      <c r="AB666" s="58">
        <v>86.772829999999999</v>
      </c>
      <c r="AC666" s="58">
        <v>84.280749999999998</v>
      </c>
      <c r="AD666" s="58" t="s">
        <v>243</v>
      </c>
      <c r="AE666" s="58" t="s">
        <v>243</v>
      </c>
    </row>
    <row r="667" spans="1:31" x14ac:dyDescent="0.25">
      <c r="A667" s="58" t="str">
        <f t="shared" si="11"/>
        <v>Uterine25</v>
      </c>
      <c r="B667" s="58" t="s">
        <v>252</v>
      </c>
      <c r="C667" s="58" t="s">
        <v>9</v>
      </c>
      <c r="D667" s="58">
        <v>25</v>
      </c>
      <c r="G667" s="58">
        <v>2090</v>
      </c>
      <c r="I667" s="58">
        <v>82.681100000000001</v>
      </c>
      <c r="J667" s="58">
        <v>85.801900000000003</v>
      </c>
      <c r="K667" s="58">
        <v>81.750140000000002</v>
      </c>
      <c r="L667" s="58">
        <v>86.669960000000003</v>
      </c>
      <c r="R667" s="58" t="s">
        <v>252</v>
      </c>
      <c r="S667" s="58" t="s">
        <v>9</v>
      </c>
      <c r="T667" s="58">
        <v>25</v>
      </c>
      <c r="W667" s="58">
        <v>2090</v>
      </c>
      <c r="Y667" s="58">
        <v>82.681100000000001</v>
      </c>
      <c r="Z667" s="58">
        <v>85.801900000000003</v>
      </c>
      <c r="AA667" s="58">
        <v>81.750140000000002</v>
      </c>
      <c r="AB667" s="58">
        <v>86.669960000000003</v>
      </c>
    </row>
    <row r="668" spans="1:31" x14ac:dyDescent="0.25">
      <c r="A668" s="58" t="str">
        <f t="shared" si="11"/>
        <v>Uterine26</v>
      </c>
      <c r="B668" s="58" t="s">
        <v>252</v>
      </c>
      <c r="C668" s="58" t="s">
        <v>9</v>
      </c>
      <c r="D668" s="58">
        <v>26</v>
      </c>
      <c r="G668" s="58">
        <v>2310</v>
      </c>
      <c r="I668" s="58">
        <v>82.760660000000001</v>
      </c>
      <c r="J668" s="58">
        <v>85.729560000000006</v>
      </c>
      <c r="K668" s="58">
        <v>81.876930000000002</v>
      </c>
      <c r="L668" s="58">
        <v>86.556709999999995</v>
      </c>
      <c r="R668" s="58" t="s">
        <v>252</v>
      </c>
      <c r="S668" s="58" t="s">
        <v>9</v>
      </c>
      <c r="T668" s="58">
        <v>26</v>
      </c>
      <c r="W668" s="58">
        <v>2310</v>
      </c>
      <c r="Y668" s="58">
        <v>82.760660000000001</v>
      </c>
      <c r="Z668" s="58">
        <v>85.729560000000006</v>
      </c>
      <c r="AA668" s="58">
        <v>81.876930000000002</v>
      </c>
      <c r="AB668" s="58">
        <v>86.556709999999995</v>
      </c>
    </row>
    <row r="669" spans="1:31" x14ac:dyDescent="0.25">
      <c r="A669" s="58" t="str">
        <f t="shared" si="11"/>
        <v>Uterine27</v>
      </c>
      <c r="B669" s="58" t="s">
        <v>252</v>
      </c>
      <c r="C669" s="58" t="s">
        <v>9</v>
      </c>
      <c r="D669" s="58">
        <v>27</v>
      </c>
      <c r="G669" s="58">
        <v>2530</v>
      </c>
      <c r="I669" s="58">
        <v>82.829629999999995</v>
      </c>
      <c r="J669" s="58">
        <v>85.666640000000001</v>
      </c>
      <c r="K669" s="58">
        <v>81.986630000000005</v>
      </c>
      <c r="L669" s="58">
        <v>86.458209999999994</v>
      </c>
      <c r="R669" s="58" t="s">
        <v>252</v>
      </c>
      <c r="S669" s="58" t="s">
        <v>9</v>
      </c>
      <c r="T669" s="58">
        <v>27</v>
      </c>
      <c r="W669" s="58">
        <v>2530</v>
      </c>
      <c r="Y669" s="58">
        <v>82.829629999999995</v>
      </c>
      <c r="Z669" s="58">
        <v>85.666640000000001</v>
      </c>
      <c r="AA669" s="58">
        <v>81.986630000000005</v>
      </c>
      <c r="AB669" s="58">
        <v>86.458209999999994</v>
      </c>
    </row>
    <row r="670" spans="1:31" x14ac:dyDescent="0.25">
      <c r="A670" s="58" t="str">
        <f t="shared" si="11"/>
        <v>Uterine28</v>
      </c>
      <c r="B670" s="58" t="s">
        <v>252</v>
      </c>
      <c r="C670" s="58" t="s">
        <v>9</v>
      </c>
      <c r="D670" s="58">
        <v>28</v>
      </c>
      <c r="E670" s="58" t="s">
        <v>192</v>
      </c>
      <c r="F670" s="58" t="s">
        <v>185</v>
      </c>
      <c r="G670" s="58">
        <v>2551</v>
      </c>
      <c r="H670" s="58">
        <v>84.829480000000004</v>
      </c>
      <c r="I670" s="58">
        <v>82.835980000000006</v>
      </c>
      <c r="J670" s="58">
        <v>85.660910000000001</v>
      </c>
      <c r="K670" s="58">
        <v>81.99633</v>
      </c>
      <c r="L670" s="58">
        <v>86.449399999999997</v>
      </c>
      <c r="M670" s="58">
        <v>84.280749999999998</v>
      </c>
      <c r="N670" s="58" t="s">
        <v>243</v>
      </c>
      <c r="O670" s="58" t="s">
        <v>243</v>
      </c>
      <c r="R670" s="58" t="s">
        <v>252</v>
      </c>
      <c r="S670" s="58" t="s">
        <v>9</v>
      </c>
      <c r="T670" s="58">
        <v>28</v>
      </c>
      <c r="U670" s="58" t="s">
        <v>192</v>
      </c>
      <c r="V670" s="58" t="s">
        <v>185</v>
      </c>
      <c r="W670" s="58">
        <v>2551</v>
      </c>
      <c r="X670" s="58">
        <v>84.829480000000004</v>
      </c>
      <c r="Y670" s="58">
        <v>82.835980000000006</v>
      </c>
      <c r="Z670" s="58">
        <v>85.660910000000001</v>
      </c>
      <c r="AA670" s="58">
        <v>81.99633</v>
      </c>
      <c r="AB670" s="58">
        <v>86.449399999999997</v>
      </c>
      <c r="AC670" s="58">
        <v>84.280749999999998</v>
      </c>
      <c r="AD670" s="58" t="s">
        <v>243</v>
      </c>
      <c r="AE670" s="58" t="s">
        <v>243</v>
      </c>
    </row>
    <row r="671" spans="1:31" x14ac:dyDescent="0.25">
      <c r="A671" s="58" t="str">
        <f t="shared" si="11"/>
        <v>Uterine29</v>
      </c>
      <c r="B671" s="58" t="s">
        <v>252</v>
      </c>
      <c r="C671" s="58" t="s">
        <v>9</v>
      </c>
      <c r="D671" s="58">
        <v>29</v>
      </c>
      <c r="G671" s="58">
        <v>2750</v>
      </c>
      <c r="I671" s="58">
        <v>82.890169999999998</v>
      </c>
      <c r="J671" s="58">
        <v>85.611270000000005</v>
      </c>
      <c r="K671" s="58">
        <v>82.082539999999995</v>
      </c>
      <c r="L671" s="58">
        <v>86.371380000000002</v>
      </c>
      <c r="R671" s="58" t="s">
        <v>252</v>
      </c>
      <c r="S671" s="58" t="s">
        <v>9</v>
      </c>
      <c r="T671" s="58">
        <v>29</v>
      </c>
      <c r="W671" s="58">
        <v>2750</v>
      </c>
      <c r="Y671" s="58">
        <v>82.890169999999998</v>
      </c>
      <c r="Z671" s="58">
        <v>85.611270000000005</v>
      </c>
      <c r="AA671" s="58">
        <v>82.082539999999995</v>
      </c>
      <c r="AB671" s="58">
        <v>86.371380000000002</v>
      </c>
    </row>
    <row r="672" spans="1:31" x14ac:dyDescent="0.25">
      <c r="A672" s="58" t="str">
        <f t="shared" si="11"/>
        <v>Uterine30</v>
      </c>
      <c r="B672" s="58" t="s">
        <v>252</v>
      </c>
      <c r="C672" s="58" t="s">
        <v>9</v>
      </c>
      <c r="D672" s="58">
        <v>30</v>
      </c>
      <c r="E672" s="58" t="s">
        <v>194</v>
      </c>
      <c r="F672" s="58" t="s">
        <v>174</v>
      </c>
      <c r="G672" s="58">
        <v>2807</v>
      </c>
      <c r="H672" s="58">
        <v>85.785539999999997</v>
      </c>
      <c r="I672" s="58">
        <v>82.904880000000006</v>
      </c>
      <c r="J672" s="58">
        <v>85.597970000000004</v>
      </c>
      <c r="K672" s="58">
        <v>82.105500000000006</v>
      </c>
      <c r="L672" s="58">
        <v>86.350489999999994</v>
      </c>
      <c r="M672" s="58">
        <v>84.280749999999998</v>
      </c>
      <c r="N672" s="58" t="s">
        <v>253</v>
      </c>
      <c r="O672" s="58" t="s">
        <v>243</v>
      </c>
      <c r="R672" s="58" t="s">
        <v>252</v>
      </c>
      <c r="S672" s="58" t="s">
        <v>9</v>
      </c>
      <c r="T672" s="58">
        <v>30</v>
      </c>
      <c r="U672" s="58" t="s">
        <v>194</v>
      </c>
      <c r="V672" s="58" t="s">
        <v>174</v>
      </c>
      <c r="W672" s="58">
        <v>2807</v>
      </c>
      <c r="X672" s="58">
        <v>85.785539999999997</v>
      </c>
      <c r="Y672" s="58">
        <v>82.904880000000006</v>
      </c>
      <c r="Z672" s="58">
        <v>85.597970000000004</v>
      </c>
      <c r="AA672" s="58">
        <v>82.105500000000006</v>
      </c>
      <c r="AB672" s="58">
        <v>86.350489999999994</v>
      </c>
      <c r="AC672" s="58">
        <v>84.280749999999998</v>
      </c>
      <c r="AD672" s="58" t="s">
        <v>253</v>
      </c>
      <c r="AE672" s="58" t="s">
        <v>243</v>
      </c>
    </row>
    <row r="673" spans="1:31" x14ac:dyDescent="0.25">
      <c r="A673" s="58" t="str">
        <f t="shared" si="11"/>
        <v>Uterine31</v>
      </c>
      <c r="B673" s="58" t="s">
        <v>252</v>
      </c>
      <c r="C673" s="58" t="s">
        <v>9</v>
      </c>
      <c r="D673" s="58">
        <v>31</v>
      </c>
      <c r="G673" s="58">
        <v>2970</v>
      </c>
      <c r="I673" s="58">
        <v>82.943759999999997</v>
      </c>
      <c r="J673" s="58">
        <v>85.562029999999993</v>
      </c>
      <c r="K673" s="58">
        <v>82.167360000000002</v>
      </c>
      <c r="L673" s="58">
        <v>86.294179999999997</v>
      </c>
      <c r="R673" s="58" t="s">
        <v>252</v>
      </c>
      <c r="S673" s="58" t="s">
        <v>9</v>
      </c>
      <c r="T673" s="58">
        <v>31</v>
      </c>
      <c r="W673" s="58">
        <v>2970</v>
      </c>
      <c r="Y673" s="58">
        <v>82.943759999999997</v>
      </c>
      <c r="Z673" s="58">
        <v>85.562029999999993</v>
      </c>
      <c r="AA673" s="58">
        <v>82.167360000000002</v>
      </c>
      <c r="AB673" s="58">
        <v>86.294179999999997</v>
      </c>
    </row>
    <row r="674" spans="1:31" x14ac:dyDescent="0.25">
      <c r="A674" s="58" t="str">
        <f t="shared" si="11"/>
        <v>Vulva1</v>
      </c>
      <c r="B674" s="58" t="s">
        <v>252</v>
      </c>
      <c r="C674" s="58" t="s">
        <v>20</v>
      </c>
      <c r="D674" s="58">
        <v>1</v>
      </c>
      <c r="G674" s="58">
        <v>64</v>
      </c>
      <c r="I674" s="58">
        <v>66.388249999999999</v>
      </c>
      <c r="J674" s="58">
        <v>86.856480000000005</v>
      </c>
      <c r="K674" s="58">
        <v>59.822299999999998</v>
      </c>
      <c r="L674" s="58">
        <v>91.747540000000001</v>
      </c>
      <c r="R674" s="58" t="s">
        <v>252</v>
      </c>
      <c r="S674" s="58" t="s">
        <v>20</v>
      </c>
      <c r="T674" s="58">
        <v>1</v>
      </c>
      <c r="W674" s="58">
        <v>64</v>
      </c>
      <c r="Y674" s="58">
        <v>66.388249999999999</v>
      </c>
      <c r="Z674" s="58">
        <v>86.856480000000005</v>
      </c>
      <c r="AA674" s="58">
        <v>59.822299999999998</v>
      </c>
      <c r="AB674" s="58">
        <v>91.747540000000001</v>
      </c>
    </row>
    <row r="675" spans="1:31" x14ac:dyDescent="0.25">
      <c r="A675" s="58" t="str">
        <f t="shared" si="11"/>
        <v>Vulva2</v>
      </c>
      <c r="B675" s="58" t="s">
        <v>252</v>
      </c>
      <c r="C675" s="58" t="s">
        <v>20</v>
      </c>
      <c r="D675" s="58">
        <v>2</v>
      </c>
      <c r="E675" s="58" t="s">
        <v>195</v>
      </c>
      <c r="F675" s="58" t="s">
        <v>181</v>
      </c>
      <c r="G675" s="58">
        <v>67</v>
      </c>
      <c r="H675" s="58">
        <v>70.149249999999995</v>
      </c>
      <c r="I675" s="58">
        <v>66.693539999999999</v>
      </c>
      <c r="J675" s="58">
        <v>86.561480000000003</v>
      </c>
      <c r="K675" s="58">
        <v>60.258569999999999</v>
      </c>
      <c r="L675" s="58">
        <v>91.425060000000002</v>
      </c>
      <c r="M675" s="58">
        <v>77.812110000000004</v>
      </c>
      <c r="N675" s="58" t="s">
        <v>243</v>
      </c>
      <c r="O675" s="58" t="s">
        <v>243</v>
      </c>
      <c r="R675" s="58" t="s">
        <v>252</v>
      </c>
      <c r="S675" s="58" t="s">
        <v>20</v>
      </c>
      <c r="T675" s="58">
        <v>2</v>
      </c>
      <c r="U675" s="58" t="s">
        <v>195</v>
      </c>
      <c r="V675" s="58" t="s">
        <v>181</v>
      </c>
      <c r="W675" s="58">
        <v>67</v>
      </c>
      <c r="X675" s="58">
        <v>70.149249999999995</v>
      </c>
      <c r="Y675" s="58">
        <v>66.693539999999999</v>
      </c>
      <c r="Z675" s="58">
        <v>86.561480000000003</v>
      </c>
      <c r="AA675" s="58">
        <v>60.258569999999999</v>
      </c>
      <c r="AB675" s="58">
        <v>91.425060000000002</v>
      </c>
      <c r="AC675" s="58">
        <v>77.812110000000004</v>
      </c>
      <c r="AD675" s="58" t="s">
        <v>243</v>
      </c>
      <c r="AE675" s="58" t="s">
        <v>243</v>
      </c>
    </row>
    <row r="676" spans="1:31" x14ac:dyDescent="0.25">
      <c r="A676" s="58" t="str">
        <f t="shared" si="11"/>
        <v>Vulva3</v>
      </c>
      <c r="B676" s="58" t="s">
        <v>252</v>
      </c>
      <c r="C676" s="58" t="s">
        <v>20</v>
      </c>
      <c r="D676" s="58">
        <v>3</v>
      </c>
      <c r="E676" s="58" t="s">
        <v>189</v>
      </c>
      <c r="F676" s="58" t="s">
        <v>214</v>
      </c>
      <c r="G676" s="58">
        <v>92</v>
      </c>
      <c r="H676" s="58">
        <v>75</v>
      </c>
      <c r="I676" s="58">
        <v>68.515219999999999</v>
      </c>
      <c r="J676" s="58">
        <v>85.501310000000004</v>
      </c>
      <c r="K676" s="58">
        <v>63.121940000000002</v>
      </c>
      <c r="L676" s="58">
        <v>89.750470000000007</v>
      </c>
      <c r="M676" s="58">
        <v>77.812110000000004</v>
      </c>
      <c r="N676" s="58" t="s">
        <v>243</v>
      </c>
      <c r="O676" s="58" t="s">
        <v>243</v>
      </c>
      <c r="R676" s="58" t="s">
        <v>252</v>
      </c>
      <c r="S676" s="58" t="s">
        <v>20</v>
      </c>
      <c r="T676" s="58">
        <v>3</v>
      </c>
      <c r="U676" s="58" t="s">
        <v>189</v>
      </c>
      <c r="V676" s="58" t="s">
        <v>214</v>
      </c>
      <c r="W676" s="58">
        <v>92</v>
      </c>
      <c r="X676" s="58">
        <v>75</v>
      </c>
      <c r="Y676" s="58">
        <v>68.515219999999999</v>
      </c>
      <c r="Z676" s="58">
        <v>85.501310000000004</v>
      </c>
      <c r="AA676" s="58">
        <v>63.121940000000002</v>
      </c>
      <c r="AB676" s="58">
        <v>89.750470000000007</v>
      </c>
      <c r="AC676" s="58">
        <v>77.812110000000004</v>
      </c>
      <c r="AD676" s="58" t="s">
        <v>243</v>
      </c>
      <c r="AE676" s="58" t="s">
        <v>243</v>
      </c>
    </row>
    <row r="677" spans="1:31" x14ac:dyDescent="0.25">
      <c r="A677" s="58" t="str">
        <f t="shared" si="11"/>
        <v>Vulva4</v>
      </c>
      <c r="B677" s="58" t="s">
        <v>252</v>
      </c>
      <c r="C677" s="58" t="s">
        <v>20</v>
      </c>
      <c r="D677" s="58">
        <v>4</v>
      </c>
      <c r="G677" s="58">
        <v>94</v>
      </c>
      <c r="I677" s="58">
        <v>68.571119999999993</v>
      </c>
      <c r="J677" s="58">
        <v>85.417169999999999</v>
      </c>
      <c r="K677" s="58">
        <v>63.229750000000003</v>
      </c>
      <c r="L677" s="58">
        <v>89.587590000000006</v>
      </c>
      <c r="R677" s="58" t="s">
        <v>252</v>
      </c>
      <c r="S677" s="58" t="s">
        <v>20</v>
      </c>
      <c r="T677" s="58">
        <v>4</v>
      </c>
      <c r="W677" s="58">
        <v>94</v>
      </c>
      <c r="Y677" s="58">
        <v>68.571119999999993</v>
      </c>
      <c r="Z677" s="58">
        <v>85.417169999999999</v>
      </c>
      <c r="AA677" s="58">
        <v>63.229750000000003</v>
      </c>
      <c r="AB677" s="58">
        <v>89.587590000000006</v>
      </c>
    </row>
    <row r="678" spans="1:31" x14ac:dyDescent="0.25">
      <c r="A678" s="58" t="str">
        <f t="shared" si="11"/>
        <v>Vulva5</v>
      </c>
      <c r="B678" s="58" t="s">
        <v>252</v>
      </c>
      <c r="C678" s="58" t="s">
        <v>20</v>
      </c>
      <c r="D678" s="58">
        <v>5</v>
      </c>
      <c r="E678" s="58" t="s">
        <v>205</v>
      </c>
      <c r="F678" s="58" t="s">
        <v>303</v>
      </c>
      <c r="G678" s="58">
        <v>100</v>
      </c>
      <c r="H678" s="58">
        <v>78</v>
      </c>
      <c r="I678" s="58">
        <v>68.918679999999995</v>
      </c>
      <c r="J678" s="58">
        <v>85.195849999999993</v>
      </c>
      <c r="K678" s="58">
        <v>63.737670000000001</v>
      </c>
      <c r="L678" s="58">
        <v>89.293409999999994</v>
      </c>
      <c r="M678" s="58">
        <v>77.812110000000004</v>
      </c>
      <c r="N678" s="58" t="s">
        <v>243</v>
      </c>
      <c r="O678" s="58" t="s">
        <v>243</v>
      </c>
      <c r="R678" s="58" t="s">
        <v>252</v>
      </c>
      <c r="S678" s="58" t="s">
        <v>20</v>
      </c>
      <c r="T678" s="58">
        <v>5</v>
      </c>
      <c r="U678" s="58" t="s">
        <v>205</v>
      </c>
      <c r="V678" s="58" t="s">
        <v>217</v>
      </c>
      <c r="W678" s="58">
        <v>100</v>
      </c>
      <c r="X678" s="58">
        <v>78</v>
      </c>
      <c r="Y678" s="58">
        <v>68.918679999999995</v>
      </c>
      <c r="Z678" s="58">
        <v>85.195849999999993</v>
      </c>
      <c r="AA678" s="58">
        <v>63.737670000000001</v>
      </c>
      <c r="AB678" s="58">
        <v>89.293409999999994</v>
      </c>
      <c r="AC678" s="58">
        <v>77.812110000000004</v>
      </c>
      <c r="AD678" s="58" t="s">
        <v>243</v>
      </c>
      <c r="AE678" s="58" t="s">
        <v>243</v>
      </c>
    </row>
    <row r="679" spans="1:31" x14ac:dyDescent="0.25">
      <c r="A679" s="58" t="str">
        <f t="shared" si="11"/>
        <v>Vulva6</v>
      </c>
      <c r="B679" s="58" t="s">
        <v>252</v>
      </c>
      <c r="C679" s="58" t="s">
        <v>20</v>
      </c>
      <c r="D679" s="58">
        <v>6</v>
      </c>
      <c r="E679" s="58" t="s">
        <v>203</v>
      </c>
      <c r="F679" s="58" t="s">
        <v>216</v>
      </c>
      <c r="G679" s="58">
        <v>101</v>
      </c>
      <c r="H679" s="58">
        <v>78.217820000000003</v>
      </c>
      <c r="I679" s="58">
        <v>68.931319999999999</v>
      </c>
      <c r="J679" s="58">
        <v>85.131259999999997</v>
      </c>
      <c r="K679" s="58">
        <v>63.788710000000002</v>
      </c>
      <c r="L679" s="58">
        <v>89.190910000000002</v>
      </c>
      <c r="M679" s="58">
        <v>77.812110000000004</v>
      </c>
      <c r="N679" s="58" t="s">
        <v>243</v>
      </c>
      <c r="O679" s="58" t="s">
        <v>243</v>
      </c>
      <c r="R679" s="58" t="s">
        <v>252</v>
      </c>
      <c r="S679" s="58" t="s">
        <v>20</v>
      </c>
      <c r="T679" s="58">
        <v>6</v>
      </c>
      <c r="U679" s="58" t="s">
        <v>203</v>
      </c>
      <c r="V679" s="58" t="s">
        <v>216</v>
      </c>
      <c r="W679" s="58">
        <v>101</v>
      </c>
      <c r="X679" s="58">
        <v>78.217820000000003</v>
      </c>
      <c r="Y679" s="58">
        <v>68.931319999999999</v>
      </c>
      <c r="Z679" s="58">
        <v>85.131259999999997</v>
      </c>
      <c r="AA679" s="58">
        <v>63.788710000000002</v>
      </c>
      <c r="AB679" s="58">
        <v>89.190910000000002</v>
      </c>
      <c r="AC679" s="58">
        <v>77.812110000000004</v>
      </c>
      <c r="AD679" s="58" t="s">
        <v>243</v>
      </c>
      <c r="AE679" s="58" t="s">
        <v>243</v>
      </c>
    </row>
    <row r="680" spans="1:31" x14ac:dyDescent="0.25">
      <c r="A680" s="58" t="str">
        <f t="shared" si="11"/>
        <v>Vulva7</v>
      </c>
      <c r="B680" s="58" t="s">
        <v>252</v>
      </c>
      <c r="C680" s="58" t="s">
        <v>20</v>
      </c>
      <c r="D680" s="58">
        <v>7</v>
      </c>
      <c r="E680" s="58" t="s">
        <v>196</v>
      </c>
      <c r="F680" s="58" t="s">
        <v>215</v>
      </c>
      <c r="G680" s="58">
        <v>102</v>
      </c>
      <c r="H680" s="58">
        <v>71.568629999999999</v>
      </c>
      <c r="I680" s="58">
        <v>68.977170000000001</v>
      </c>
      <c r="J680" s="58">
        <v>85.131219999999999</v>
      </c>
      <c r="K680" s="58">
        <v>63.892389999999999</v>
      </c>
      <c r="L680" s="58">
        <v>89.149420000000006</v>
      </c>
      <c r="M680" s="58">
        <v>77.812110000000004</v>
      </c>
      <c r="N680" s="58" t="s">
        <v>243</v>
      </c>
      <c r="O680" s="58" t="s">
        <v>243</v>
      </c>
      <c r="R680" s="58" t="s">
        <v>252</v>
      </c>
      <c r="S680" s="58" t="s">
        <v>20</v>
      </c>
      <c r="T680" s="58">
        <v>7</v>
      </c>
      <c r="U680" s="58" t="s">
        <v>196</v>
      </c>
      <c r="V680" s="58" t="s">
        <v>215</v>
      </c>
      <c r="W680" s="58">
        <v>102</v>
      </c>
      <c r="X680" s="58">
        <v>71.568629999999999</v>
      </c>
      <c r="Y680" s="58">
        <v>68.977170000000001</v>
      </c>
      <c r="Z680" s="58">
        <v>85.131219999999999</v>
      </c>
      <c r="AA680" s="58">
        <v>63.892389999999999</v>
      </c>
      <c r="AB680" s="58">
        <v>89.149420000000006</v>
      </c>
      <c r="AC680" s="58">
        <v>77.812110000000004</v>
      </c>
      <c r="AD680" s="58" t="s">
        <v>243</v>
      </c>
      <c r="AE680" s="58" t="s">
        <v>243</v>
      </c>
    </row>
    <row r="681" spans="1:31" x14ac:dyDescent="0.25">
      <c r="A681" s="58" t="str">
        <f t="shared" si="11"/>
        <v>Vulva8</v>
      </c>
      <c r="B681" s="58" t="s">
        <v>252</v>
      </c>
      <c r="C681" s="58" t="s">
        <v>20</v>
      </c>
      <c r="D681" s="58">
        <v>8</v>
      </c>
      <c r="E681" s="58" t="s">
        <v>198</v>
      </c>
      <c r="F681" s="58" t="s">
        <v>183</v>
      </c>
      <c r="G681" s="58">
        <v>113</v>
      </c>
      <c r="H681" s="58">
        <v>76.991150000000005</v>
      </c>
      <c r="I681" s="58">
        <v>69.453249999999997</v>
      </c>
      <c r="J681" s="58">
        <v>84.801959999999994</v>
      </c>
      <c r="K681" s="58">
        <v>64.665019999999998</v>
      </c>
      <c r="L681" s="58">
        <v>88.676829999999995</v>
      </c>
      <c r="M681" s="58">
        <v>77.812110000000004</v>
      </c>
      <c r="N681" s="58" t="s">
        <v>243</v>
      </c>
      <c r="O681" s="58" t="s">
        <v>243</v>
      </c>
      <c r="R681" s="58" t="s">
        <v>252</v>
      </c>
      <c r="S681" s="58" t="s">
        <v>20</v>
      </c>
      <c r="T681" s="58">
        <v>8</v>
      </c>
      <c r="U681" s="58" t="s">
        <v>198</v>
      </c>
      <c r="V681" s="58" t="s">
        <v>183</v>
      </c>
      <c r="W681" s="58">
        <v>113</v>
      </c>
      <c r="X681" s="58">
        <v>76.991150000000005</v>
      </c>
      <c r="Y681" s="58">
        <v>69.453249999999997</v>
      </c>
      <c r="Z681" s="58">
        <v>84.801959999999994</v>
      </c>
      <c r="AA681" s="58">
        <v>64.665019999999998</v>
      </c>
      <c r="AB681" s="58">
        <v>88.676829999999995</v>
      </c>
      <c r="AC681" s="58">
        <v>77.812110000000004</v>
      </c>
      <c r="AD681" s="58" t="s">
        <v>243</v>
      </c>
      <c r="AE681" s="58" t="s">
        <v>243</v>
      </c>
    </row>
    <row r="682" spans="1:31" x14ac:dyDescent="0.25">
      <c r="A682" s="58" t="str">
        <f t="shared" si="11"/>
        <v>Vulva9</v>
      </c>
      <c r="B682" s="58" t="s">
        <v>252</v>
      </c>
      <c r="C682" s="58" t="s">
        <v>20</v>
      </c>
      <c r="D682" s="58">
        <v>9</v>
      </c>
      <c r="G682" s="58">
        <v>124</v>
      </c>
      <c r="I682" s="58">
        <v>69.867819999999995</v>
      </c>
      <c r="J682" s="58">
        <v>84.516499999999994</v>
      </c>
      <c r="K682" s="58">
        <v>65.323840000000004</v>
      </c>
      <c r="L682" s="58">
        <v>88.270049999999998</v>
      </c>
      <c r="R682" s="58" t="s">
        <v>252</v>
      </c>
      <c r="S682" s="58" t="s">
        <v>20</v>
      </c>
      <c r="T682" s="58">
        <v>9</v>
      </c>
      <c r="W682" s="58">
        <v>124</v>
      </c>
      <c r="Y682" s="58">
        <v>69.867819999999995</v>
      </c>
      <c r="Z682" s="58">
        <v>84.516499999999994</v>
      </c>
      <c r="AA682" s="58">
        <v>65.323840000000004</v>
      </c>
      <c r="AB682" s="58">
        <v>88.270049999999998</v>
      </c>
    </row>
    <row r="683" spans="1:31" x14ac:dyDescent="0.25">
      <c r="A683" s="58" t="str">
        <f t="shared" si="11"/>
        <v>Vulva10</v>
      </c>
      <c r="B683" s="58" t="s">
        <v>252</v>
      </c>
      <c r="C683" s="58" t="s">
        <v>20</v>
      </c>
      <c r="D683" s="58">
        <v>10</v>
      </c>
      <c r="E683" s="58" t="s">
        <v>191</v>
      </c>
      <c r="F683" s="58" t="s">
        <v>245</v>
      </c>
      <c r="G683" s="58">
        <v>124</v>
      </c>
      <c r="H683" s="58">
        <v>69.354839999999996</v>
      </c>
      <c r="I683" s="58">
        <v>69.867819999999995</v>
      </c>
      <c r="J683" s="58">
        <v>84.516499999999994</v>
      </c>
      <c r="K683" s="58">
        <v>65.323840000000004</v>
      </c>
      <c r="L683" s="58">
        <v>88.270049999999998</v>
      </c>
      <c r="M683" s="58">
        <v>77.812110000000004</v>
      </c>
      <c r="N683" s="58" t="s">
        <v>244</v>
      </c>
      <c r="O683" s="58" t="s">
        <v>243</v>
      </c>
      <c r="R683" s="58" t="s">
        <v>252</v>
      </c>
      <c r="S683" s="58" t="s">
        <v>20</v>
      </c>
      <c r="T683" s="58">
        <v>10</v>
      </c>
      <c r="U683" s="58" t="s">
        <v>191</v>
      </c>
      <c r="V683" s="58" t="s">
        <v>245</v>
      </c>
      <c r="W683" s="58">
        <v>124</v>
      </c>
      <c r="X683" s="58">
        <v>69.354839999999996</v>
      </c>
      <c r="Y683" s="58">
        <v>69.867819999999995</v>
      </c>
      <c r="Z683" s="58">
        <v>84.516499999999994</v>
      </c>
      <c r="AA683" s="58">
        <v>65.323840000000004</v>
      </c>
      <c r="AB683" s="58">
        <v>88.270049999999998</v>
      </c>
      <c r="AC683" s="58">
        <v>77.812110000000004</v>
      </c>
      <c r="AD683" s="58" t="s">
        <v>244</v>
      </c>
      <c r="AE683" s="58" t="s">
        <v>243</v>
      </c>
    </row>
    <row r="684" spans="1:31" x14ac:dyDescent="0.25">
      <c r="A684" s="58" t="str">
        <f t="shared" si="11"/>
        <v>Vulva11</v>
      </c>
      <c r="B684" s="58" t="s">
        <v>252</v>
      </c>
      <c r="C684" s="58" t="s">
        <v>20</v>
      </c>
      <c r="D684" s="58">
        <v>11</v>
      </c>
      <c r="E684" s="58" t="s">
        <v>206</v>
      </c>
      <c r="F684" s="58" t="s">
        <v>304</v>
      </c>
      <c r="G684" s="58">
        <v>135</v>
      </c>
      <c r="H684" s="58">
        <v>77.037040000000005</v>
      </c>
      <c r="I684" s="58">
        <v>70.236270000000005</v>
      </c>
      <c r="J684" s="58">
        <v>84.265240000000006</v>
      </c>
      <c r="K684" s="58">
        <v>65.864789999999999</v>
      </c>
      <c r="L684" s="58">
        <v>87.879589999999993</v>
      </c>
      <c r="M684" s="58">
        <v>77.812110000000004</v>
      </c>
      <c r="N684" s="58" t="s">
        <v>243</v>
      </c>
      <c r="O684" s="58" t="s">
        <v>243</v>
      </c>
      <c r="R684" s="58" t="s">
        <v>252</v>
      </c>
      <c r="S684" s="58" t="s">
        <v>20</v>
      </c>
      <c r="T684" s="58">
        <v>11</v>
      </c>
      <c r="U684" s="58" t="s">
        <v>206</v>
      </c>
      <c r="V684" s="58" t="s">
        <v>218</v>
      </c>
      <c r="W684" s="58">
        <v>135</v>
      </c>
      <c r="X684" s="58">
        <v>77.037040000000005</v>
      </c>
      <c r="Y684" s="58">
        <v>70.236270000000005</v>
      </c>
      <c r="Z684" s="58">
        <v>84.265240000000006</v>
      </c>
      <c r="AA684" s="58">
        <v>65.864789999999999</v>
      </c>
      <c r="AB684" s="58">
        <v>87.879589999999993</v>
      </c>
      <c r="AC684" s="58">
        <v>77.812110000000004</v>
      </c>
      <c r="AD684" s="58" t="s">
        <v>243</v>
      </c>
      <c r="AE684" s="58" t="s">
        <v>243</v>
      </c>
    </row>
    <row r="685" spans="1:31" x14ac:dyDescent="0.25">
      <c r="A685" s="58" t="str">
        <f t="shared" si="11"/>
        <v>Vulva12</v>
      </c>
      <c r="B685" s="58" t="s">
        <v>252</v>
      </c>
      <c r="C685" s="58" t="s">
        <v>20</v>
      </c>
      <c r="D685" s="58">
        <v>12</v>
      </c>
      <c r="E685" s="58" t="s">
        <v>199</v>
      </c>
      <c r="F685" s="58" t="s">
        <v>179</v>
      </c>
      <c r="G685" s="58">
        <v>144</v>
      </c>
      <c r="H685" s="58">
        <v>80.55556</v>
      </c>
      <c r="I685" s="58">
        <v>70.479950000000002</v>
      </c>
      <c r="J685" s="58">
        <v>84.054060000000007</v>
      </c>
      <c r="K685" s="58">
        <v>66.234949999999998</v>
      </c>
      <c r="L685" s="58">
        <v>87.544150000000002</v>
      </c>
      <c r="M685" s="58">
        <v>77.812110000000004</v>
      </c>
      <c r="N685" s="58" t="s">
        <v>243</v>
      </c>
      <c r="O685" s="58" t="s">
        <v>243</v>
      </c>
      <c r="R685" s="58" t="s">
        <v>252</v>
      </c>
      <c r="S685" s="58" t="s">
        <v>20</v>
      </c>
      <c r="T685" s="58">
        <v>12</v>
      </c>
      <c r="U685" s="58" t="s">
        <v>199</v>
      </c>
      <c r="V685" s="58" t="s">
        <v>179</v>
      </c>
      <c r="W685" s="58">
        <v>144</v>
      </c>
      <c r="X685" s="58">
        <v>80.55556</v>
      </c>
      <c r="Y685" s="58">
        <v>70.479950000000002</v>
      </c>
      <c r="Z685" s="58">
        <v>84.054060000000007</v>
      </c>
      <c r="AA685" s="58">
        <v>66.234949999999998</v>
      </c>
      <c r="AB685" s="58">
        <v>87.544150000000002</v>
      </c>
      <c r="AC685" s="58">
        <v>77.812110000000004</v>
      </c>
      <c r="AD685" s="58" t="s">
        <v>243</v>
      </c>
      <c r="AE685" s="58" t="s">
        <v>243</v>
      </c>
    </row>
    <row r="686" spans="1:31" x14ac:dyDescent="0.25">
      <c r="A686" s="58" t="str">
        <f t="shared" si="11"/>
        <v>Vulva13</v>
      </c>
      <c r="B686" s="58" t="s">
        <v>252</v>
      </c>
      <c r="C686" s="58" t="s">
        <v>20</v>
      </c>
      <c r="D686" s="58">
        <v>13</v>
      </c>
      <c r="E686" s="58" t="s">
        <v>188</v>
      </c>
      <c r="F686" s="58" t="s">
        <v>300</v>
      </c>
      <c r="G686" s="58">
        <v>154</v>
      </c>
      <c r="H686" s="58">
        <v>78.571430000000007</v>
      </c>
      <c r="I686" s="58">
        <v>70.76728</v>
      </c>
      <c r="J686" s="58">
        <v>83.879109999999997</v>
      </c>
      <c r="K686" s="58">
        <v>66.648929999999993</v>
      </c>
      <c r="L686" s="58">
        <v>87.297380000000004</v>
      </c>
      <c r="M686" s="58">
        <v>77.812110000000004</v>
      </c>
      <c r="N686" s="58" t="s">
        <v>243</v>
      </c>
      <c r="O686" s="58" t="s">
        <v>243</v>
      </c>
      <c r="R686" s="58" t="s">
        <v>252</v>
      </c>
      <c r="S686" s="58" t="s">
        <v>20</v>
      </c>
      <c r="T686" s="58">
        <v>13</v>
      </c>
      <c r="U686" s="58" t="s">
        <v>188</v>
      </c>
      <c r="V686" s="58" t="s">
        <v>186</v>
      </c>
      <c r="W686" s="58">
        <v>154</v>
      </c>
      <c r="X686" s="58">
        <v>78.571430000000007</v>
      </c>
      <c r="Y686" s="58">
        <v>70.76728</v>
      </c>
      <c r="Z686" s="58">
        <v>83.879109999999997</v>
      </c>
      <c r="AA686" s="58">
        <v>66.648929999999993</v>
      </c>
      <c r="AB686" s="58">
        <v>87.297380000000004</v>
      </c>
      <c r="AC686" s="58">
        <v>77.812110000000004</v>
      </c>
      <c r="AD686" s="58" t="s">
        <v>243</v>
      </c>
      <c r="AE686" s="58" t="s">
        <v>243</v>
      </c>
    </row>
    <row r="687" spans="1:31" x14ac:dyDescent="0.25">
      <c r="A687" s="58" t="str">
        <f t="shared" si="11"/>
        <v>Vulva14</v>
      </c>
      <c r="B687" s="58" t="s">
        <v>252</v>
      </c>
      <c r="C687" s="58" t="s">
        <v>20</v>
      </c>
      <c r="D687" s="58">
        <v>14</v>
      </c>
      <c r="G687" s="58">
        <v>154</v>
      </c>
      <c r="I687" s="58">
        <v>70.76728</v>
      </c>
      <c r="J687" s="58">
        <v>83.879109999999997</v>
      </c>
      <c r="K687" s="58">
        <v>66.648929999999993</v>
      </c>
      <c r="L687" s="58">
        <v>87.297380000000004</v>
      </c>
      <c r="R687" s="58" t="s">
        <v>252</v>
      </c>
      <c r="S687" s="58" t="s">
        <v>20</v>
      </c>
      <c r="T687" s="58">
        <v>14</v>
      </c>
      <c r="W687" s="58">
        <v>154</v>
      </c>
      <c r="Y687" s="58">
        <v>70.76728</v>
      </c>
      <c r="Z687" s="58">
        <v>83.879109999999997</v>
      </c>
      <c r="AA687" s="58">
        <v>66.648929999999993</v>
      </c>
      <c r="AB687" s="58">
        <v>87.297380000000004</v>
      </c>
    </row>
    <row r="688" spans="1:31" x14ac:dyDescent="0.25">
      <c r="A688" s="58" t="str">
        <f t="shared" si="11"/>
        <v>Vulva15</v>
      </c>
      <c r="B688" s="58" t="s">
        <v>252</v>
      </c>
      <c r="C688" s="58" t="s">
        <v>20</v>
      </c>
      <c r="D688" s="58">
        <v>15</v>
      </c>
      <c r="E688" s="58" t="s">
        <v>204</v>
      </c>
      <c r="F688" s="58" t="s">
        <v>207</v>
      </c>
      <c r="G688" s="58">
        <v>169</v>
      </c>
      <c r="H688" s="58">
        <v>75.147930000000002</v>
      </c>
      <c r="I688" s="58">
        <v>71.095309999999998</v>
      </c>
      <c r="J688" s="58">
        <v>83.634550000000004</v>
      </c>
      <c r="K688" s="58">
        <v>67.186580000000006</v>
      </c>
      <c r="L688" s="58">
        <v>86.888570000000001</v>
      </c>
      <c r="M688" s="58">
        <v>77.812110000000004</v>
      </c>
      <c r="N688" s="58" t="s">
        <v>243</v>
      </c>
      <c r="O688" s="58" t="s">
        <v>243</v>
      </c>
      <c r="R688" s="58" t="s">
        <v>252</v>
      </c>
      <c r="S688" s="58" t="s">
        <v>20</v>
      </c>
      <c r="T688" s="58">
        <v>15</v>
      </c>
      <c r="U688" s="58" t="s">
        <v>204</v>
      </c>
      <c r="V688" s="58" t="s">
        <v>212</v>
      </c>
      <c r="W688" s="58">
        <v>169</v>
      </c>
      <c r="X688" s="58">
        <v>75.147930000000002</v>
      </c>
      <c r="Y688" s="58">
        <v>71.095309999999998</v>
      </c>
      <c r="Z688" s="58">
        <v>83.634550000000004</v>
      </c>
      <c r="AA688" s="58">
        <v>67.186580000000006</v>
      </c>
      <c r="AB688" s="58">
        <v>86.888570000000001</v>
      </c>
      <c r="AC688" s="58">
        <v>77.812110000000004</v>
      </c>
      <c r="AD688" s="58" t="s">
        <v>243</v>
      </c>
      <c r="AE688" s="58" t="s">
        <v>243</v>
      </c>
    </row>
    <row r="689" spans="1:31" x14ac:dyDescent="0.25">
      <c r="A689" s="58" t="str">
        <f t="shared" si="11"/>
        <v>Vulva16</v>
      </c>
      <c r="B689" s="58" t="s">
        <v>252</v>
      </c>
      <c r="C689" s="58" t="s">
        <v>20</v>
      </c>
      <c r="D689" s="58">
        <v>16</v>
      </c>
      <c r="G689" s="58">
        <v>184</v>
      </c>
      <c r="I689" s="58">
        <v>71.384320000000002</v>
      </c>
      <c r="J689" s="58">
        <v>83.412379999999999</v>
      </c>
      <c r="K689" s="58">
        <v>67.657290000000003</v>
      </c>
      <c r="L689" s="58">
        <v>86.547160000000005</v>
      </c>
      <c r="R689" s="58" t="s">
        <v>252</v>
      </c>
      <c r="S689" s="58" t="s">
        <v>20</v>
      </c>
      <c r="T689" s="58">
        <v>16</v>
      </c>
      <c r="W689" s="58">
        <v>184</v>
      </c>
      <c r="Y689" s="58">
        <v>71.384320000000002</v>
      </c>
      <c r="Z689" s="58">
        <v>83.412379999999999</v>
      </c>
      <c r="AA689" s="58">
        <v>67.657290000000003</v>
      </c>
      <c r="AB689" s="58">
        <v>86.547160000000005</v>
      </c>
    </row>
    <row r="690" spans="1:31" x14ac:dyDescent="0.25">
      <c r="A690" s="58" t="str">
        <f t="shared" si="11"/>
        <v>Vulva17</v>
      </c>
      <c r="B690" s="58" t="s">
        <v>252</v>
      </c>
      <c r="C690" s="58" t="s">
        <v>20</v>
      </c>
      <c r="D690" s="58">
        <v>17</v>
      </c>
      <c r="E690" s="58" t="s">
        <v>201</v>
      </c>
      <c r="F690" s="58" t="s">
        <v>184</v>
      </c>
      <c r="G690" s="58">
        <v>190</v>
      </c>
      <c r="H690" s="58">
        <v>82.105260000000001</v>
      </c>
      <c r="I690" s="58">
        <v>71.503429999999994</v>
      </c>
      <c r="J690" s="58">
        <v>83.325800000000001</v>
      </c>
      <c r="K690" s="58">
        <v>67.853939999999994</v>
      </c>
      <c r="L690" s="58">
        <v>86.414959999999994</v>
      </c>
      <c r="M690" s="58">
        <v>77.812110000000004</v>
      </c>
      <c r="N690" s="58" t="s">
        <v>243</v>
      </c>
      <c r="O690" s="58" t="s">
        <v>243</v>
      </c>
      <c r="R690" s="58" t="s">
        <v>252</v>
      </c>
      <c r="S690" s="58" t="s">
        <v>20</v>
      </c>
      <c r="T690" s="58">
        <v>17</v>
      </c>
      <c r="U690" s="58" t="s">
        <v>201</v>
      </c>
      <c r="V690" s="58" t="s">
        <v>184</v>
      </c>
      <c r="W690" s="58">
        <v>190</v>
      </c>
      <c r="X690" s="58">
        <v>82.105260000000001</v>
      </c>
      <c r="Y690" s="58">
        <v>71.503429999999994</v>
      </c>
      <c r="Z690" s="58">
        <v>83.325800000000001</v>
      </c>
      <c r="AA690" s="58">
        <v>67.853939999999994</v>
      </c>
      <c r="AB690" s="58">
        <v>86.414959999999994</v>
      </c>
      <c r="AC690" s="58">
        <v>77.812110000000004</v>
      </c>
      <c r="AD690" s="58" t="s">
        <v>243</v>
      </c>
      <c r="AE690" s="58" t="s">
        <v>243</v>
      </c>
    </row>
    <row r="691" spans="1:31" x14ac:dyDescent="0.25">
      <c r="A691" s="58" t="str">
        <f t="shared" si="11"/>
        <v>Vulva18</v>
      </c>
      <c r="B691" s="58" t="s">
        <v>252</v>
      </c>
      <c r="C691" s="58" t="s">
        <v>20</v>
      </c>
      <c r="D691" s="58">
        <v>18</v>
      </c>
      <c r="E691" s="58" t="s">
        <v>190</v>
      </c>
      <c r="F691" s="58" t="s">
        <v>213</v>
      </c>
      <c r="G691" s="58">
        <v>191</v>
      </c>
      <c r="H691" s="58">
        <v>76.963350000000005</v>
      </c>
      <c r="I691" s="58">
        <v>71.510480000000001</v>
      </c>
      <c r="J691" s="58">
        <v>83.300830000000005</v>
      </c>
      <c r="K691" s="58">
        <v>67.860119999999995</v>
      </c>
      <c r="L691" s="58">
        <v>86.376689999999996</v>
      </c>
      <c r="M691" s="58">
        <v>77.812110000000004</v>
      </c>
      <c r="N691" s="58" t="s">
        <v>243</v>
      </c>
      <c r="O691" s="58" t="s">
        <v>243</v>
      </c>
      <c r="R691" s="58" t="s">
        <v>252</v>
      </c>
      <c r="S691" s="58" t="s">
        <v>20</v>
      </c>
      <c r="T691" s="58">
        <v>18</v>
      </c>
      <c r="U691" s="58" t="s">
        <v>190</v>
      </c>
      <c r="V691" s="58" t="s">
        <v>213</v>
      </c>
      <c r="W691" s="58">
        <v>191</v>
      </c>
      <c r="X691" s="58">
        <v>76.963350000000005</v>
      </c>
      <c r="Y691" s="58">
        <v>71.510480000000001</v>
      </c>
      <c r="Z691" s="58">
        <v>83.300830000000005</v>
      </c>
      <c r="AA691" s="58">
        <v>67.860119999999995</v>
      </c>
      <c r="AB691" s="58">
        <v>86.376689999999996</v>
      </c>
      <c r="AC691" s="58">
        <v>77.812110000000004</v>
      </c>
      <c r="AD691" s="58" t="s">
        <v>243</v>
      </c>
      <c r="AE691" s="58" t="s">
        <v>243</v>
      </c>
    </row>
    <row r="692" spans="1:31" x14ac:dyDescent="0.25">
      <c r="A692" s="58" t="str">
        <f t="shared" si="11"/>
        <v>Vulva19</v>
      </c>
      <c r="B692" s="58" t="s">
        <v>252</v>
      </c>
      <c r="C692" s="58" t="s">
        <v>20</v>
      </c>
      <c r="D692" s="58">
        <v>19</v>
      </c>
      <c r="E692" s="58" t="s">
        <v>200</v>
      </c>
      <c r="F692" s="58" t="s">
        <v>220</v>
      </c>
      <c r="G692" s="58">
        <v>195</v>
      </c>
      <c r="H692" s="58">
        <v>85.128200000000007</v>
      </c>
      <c r="I692" s="58">
        <v>71.579620000000006</v>
      </c>
      <c r="J692" s="58">
        <v>83.260850000000005</v>
      </c>
      <c r="K692" s="58">
        <v>67.967230000000001</v>
      </c>
      <c r="L692" s="58">
        <v>86.324259999999995</v>
      </c>
      <c r="M692" s="58">
        <v>77.812110000000004</v>
      </c>
      <c r="N692" s="58" t="s">
        <v>253</v>
      </c>
      <c r="O692" s="58" t="s">
        <v>243</v>
      </c>
      <c r="R692" s="58" t="s">
        <v>252</v>
      </c>
      <c r="S692" s="58" t="s">
        <v>20</v>
      </c>
      <c r="T692" s="58">
        <v>19</v>
      </c>
      <c r="U692" s="58" t="s">
        <v>200</v>
      </c>
      <c r="V692" s="58" t="s">
        <v>220</v>
      </c>
      <c r="W692" s="58">
        <v>195</v>
      </c>
      <c r="X692" s="58">
        <v>85.128200000000007</v>
      </c>
      <c r="Y692" s="58">
        <v>71.579620000000006</v>
      </c>
      <c r="Z692" s="58">
        <v>83.260850000000005</v>
      </c>
      <c r="AA692" s="58">
        <v>67.967230000000001</v>
      </c>
      <c r="AB692" s="58">
        <v>86.324259999999995</v>
      </c>
      <c r="AC692" s="58">
        <v>77.812110000000004</v>
      </c>
      <c r="AD692" s="58" t="s">
        <v>253</v>
      </c>
      <c r="AE692" s="58" t="s">
        <v>243</v>
      </c>
    </row>
    <row r="693" spans="1:31" x14ac:dyDescent="0.25">
      <c r="A693" s="58" t="str">
        <f t="shared" si="11"/>
        <v>Vulva20</v>
      </c>
      <c r="B693" s="58" t="s">
        <v>252</v>
      </c>
      <c r="C693" s="58" t="s">
        <v>20</v>
      </c>
      <c r="D693" s="58">
        <v>20</v>
      </c>
      <c r="E693" s="58" t="s">
        <v>197</v>
      </c>
      <c r="F693" s="58" t="s">
        <v>221</v>
      </c>
      <c r="G693" s="58">
        <v>196</v>
      </c>
      <c r="H693" s="58">
        <v>78.061229999999995</v>
      </c>
      <c r="I693" s="58">
        <v>71.597629999999995</v>
      </c>
      <c r="J693" s="58">
        <v>83.238299999999995</v>
      </c>
      <c r="K693" s="58">
        <v>67.998000000000005</v>
      </c>
      <c r="L693" s="58">
        <v>86.287289999999999</v>
      </c>
      <c r="M693" s="58">
        <v>77.812110000000004</v>
      </c>
      <c r="N693" s="58" t="s">
        <v>243</v>
      </c>
      <c r="O693" s="58" t="s">
        <v>243</v>
      </c>
      <c r="R693" s="58" t="s">
        <v>252</v>
      </c>
      <c r="S693" s="58" t="s">
        <v>20</v>
      </c>
      <c r="T693" s="58">
        <v>20</v>
      </c>
      <c r="U693" s="58" t="s">
        <v>197</v>
      </c>
      <c r="V693" s="58" t="s">
        <v>221</v>
      </c>
      <c r="W693" s="58">
        <v>196</v>
      </c>
      <c r="X693" s="58">
        <v>78.061229999999995</v>
      </c>
      <c r="Y693" s="58">
        <v>71.597629999999995</v>
      </c>
      <c r="Z693" s="58">
        <v>83.238299999999995</v>
      </c>
      <c r="AA693" s="58">
        <v>67.998000000000005</v>
      </c>
      <c r="AB693" s="58">
        <v>86.287289999999999</v>
      </c>
      <c r="AC693" s="58">
        <v>77.812110000000004</v>
      </c>
      <c r="AD693" s="58" t="s">
        <v>243</v>
      </c>
      <c r="AE693" s="58" t="s">
        <v>243</v>
      </c>
    </row>
    <row r="694" spans="1:31" x14ac:dyDescent="0.25">
      <c r="A694" s="58" t="str">
        <f t="shared" si="11"/>
        <v>Vulva21</v>
      </c>
      <c r="B694" s="58" t="s">
        <v>252</v>
      </c>
      <c r="C694" s="58" t="s">
        <v>20</v>
      </c>
      <c r="D694" s="58">
        <v>21</v>
      </c>
      <c r="E694" s="58" t="s">
        <v>202</v>
      </c>
      <c r="F694" s="58" t="s">
        <v>219</v>
      </c>
      <c r="G694" s="58">
        <v>211</v>
      </c>
      <c r="H694" s="58">
        <v>82.938389999999998</v>
      </c>
      <c r="I694" s="58">
        <v>71.835679999999996</v>
      </c>
      <c r="J694" s="58">
        <v>83.060879999999997</v>
      </c>
      <c r="K694" s="58">
        <v>68.375380000000007</v>
      </c>
      <c r="L694" s="58">
        <v>86.026820000000001</v>
      </c>
      <c r="M694" s="58">
        <v>77.812110000000004</v>
      </c>
      <c r="N694" s="58" t="s">
        <v>243</v>
      </c>
      <c r="O694" s="58" t="s">
        <v>243</v>
      </c>
      <c r="R694" s="58" t="s">
        <v>252</v>
      </c>
      <c r="S694" s="58" t="s">
        <v>20</v>
      </c>
      <c r="T694" s="58">
        <v>21</v>
      </c>
      <c r="U694" s="58" t="s">
        <v>202</v>
      </c>
      <c r="V694" s="58" t="s">
        <v>219</v>
      </c>
      <c r="W694" s="58">
        <v>211</v>
      </c>
      <c r="X694" s="58">
        <v>82.938389999999998</v>
      </c>
      <c r="Y694" s="58">
        <v>71.835679999999996</v>
      </c>
      <c r="Z694" s="58">
        <v>83.060879999999997</v>
      </c>
      <c r="AA694" s="58">
        <v>68.375380000000007</v>
      </c>
      <c r="AB694" s="58">
        <v>86.026820000000001</v>
      </c>
      <c r="AC694" s="58">
        <v>77.812110000000004</v>
      </c>
      <c r="AD694" s="58" t="s">
        <v>243</v>
      </c>
      <c r="AE694" s="58" t="s">
        <v>243</v>
      </c>
    </row>
    <row r="695" spans="1:31" x14ac:dyDescent="0.25">
      <c r="A695" s="58" t="str">
        <f t="shared" si="11"/>
        <v>Vulva22</v>
      </c>
      <c r="B695" s="58" t="s">
        <v>252</v>
      </c>
      <c r="C695" s="58" t="s">
        <v>20</v>
      </c>
      <c r="D695" s="58">
        <v>22</v>
      </c>
      <c r="G695" s="58">
        <v>214</v>
      </c>
      <c r="I695" s="58">
        <v>71.888689999999997</v>
      </c>
      <c r="J695" s="58">
        <v>83.029470000000003</v>
      </c>
      <c r="K695" s="58">
        <v>68.441509999999994</v>
      </c>
      <c r="L695" s="58">
        <v>85.950239999999994</v>
      </c>
      <c r="R695" s="58" t="s">
        <v>252</v>
      </c>
      <c r="S695" s="58" t="s">
        <v>20</v>
      </c>
      <c r="T695" s="58">
        <v>22</v>
      </c>
      <c r="W695" s="58">
        <v>214</v>
      </c>
      <c r="Y695" s="58">
        <v>71.888689999999997</v>
      </c>
      <c r="Z695" s="58">
        <v>83.029470000000003</v>
      </c>
      <c r="AA695" s="58">
        <v>68.441509999999994</v>
      </c>
      <c r="AB695" s="58">
        <v>85.950239999999994</v>
      </c>
    </row>
    <row r="696" spans="1:31" x14ac:dyDescent="0.25">
      <c r="A696" s="58" t="str">
        <f t="shared" si="11"/>
        <v>Vulva23</v>
      </c>
      <c r="B696" s="58" t="s">
        <v>252</v>
      </c>
      <c r="C696" s="58" t="s">
        <v>20</v>
      </c>
      <c r="D696" s="58">
        <v>23</v>
      </c>
      <c r="G696" s="58">
        <v>244</v>
      </c>
      <c r="I696" s="58">
        <v>72.279449999999997</v>
      </c>
      <c r="J696" s="58">
        <v>82.714100000000002</v>
      </c>
      <c r="K696" s="58">
        <v>69.071560000000005</v>
      </c>
      <c r="L696" s="58">
        <v>85.492279999999994</v>
      </c>
      <c r="R696" s="58" t="s">
        <v>252</v>
      </c>
      <c r="S696" s="58" t="s">
        <v>20</v>
      </c>
      <c r="T696" s="58">
        <v>23</v>
      </c>
      <c r="W696" s="58">
        <v>244</v>
      </c>
      <c r="Y696" s="58">
        <v>72.279449999999997</v>
      </c>
      <c r="Z696" s="58">
        <v>82.714100000000002</v>
      </c>
      <c r="AA696" s="58">
        <v>69.071560000000005</v>
      </c>
      <c r="AB696" s="58">
        <v>85.492279999999994</v>
      </c>
    </row>
    <row r="697" spans="1:31" x14ac:dyDescent="0.25">
      <c r="A697" s="58" t="str">
        <f t="shared" si="11"/>
        <v>Vulva24</v>
      </c>
      <c r="B697" s="58" t="s">
        <v>252</v>
      </c>
      <c r="C697" s="58" t="s">
        <v>20</v>
      </c>
      <c r="D697" s="58">
        <v>24</v>
      </c>
      <c r="E697" s="58" t="s">
        <v>193</v>
      </c>
      <c r="F697" s="58" t="s">
        <v>173</v>
      </c>
      <c r="G697" s="58">
        <v>267</v>
      </c>
      <c r="H697" s="58">
        <v>80.898880000000005</v>
      </c>
      <c r="I697" s="58">
        <v>72.537940000000006</v>
      </c>
      <c r="J697" s="58">
        <v>82.514449999999997</v>
      </c>
      <c r="K697" s="58">
        <v>69.477810000000005</v>
      </c>
      <c r="L697" s="58">
        <v>85.176379999999995</v>
      </c>
      <c r="M697" s="58">
        <v>77.812110000000004</v>
      </c>
      <c r="N697" s="58" t="s">
        <v>243</v>
      </c>
      <c r="O697" s="58" t="s">
        <v>243</v>
      </c>
      <c r="R697" s="58" t="s">
        <v>252</v>
      </c>
      <c r="S697" s="58" t="s">
        <v>20</v>
      </c>
      <c r="T697" s="58">
        <v>24</v>
      </c>
      <c r="U697" s="58" t="s">
        <v>193</v>
      </c>
      <c r="V697" s="58" t="s">
        <v>173</v>
      </c>
      <c r="W697" s="58">
        <v>267</v>
      </c>
      <c r="X697" s="58">
        <v>80.898880000000005</v>
      </c>
      <c r="Y697" s="58">
        <v>72.537940000000006</v>
      </c>
      <c r="Z697" s="58">
        <v>82.514449999999997</v>
      </c>
      <c r="AA697" s="58">
        <v>69.477810000000005</v>
      </c>
      <c r="AB697" s="58">
        <v>85.176379999999995</v>
      </c>
      <c r="AC697" s="58">
        <v>77.812110000000004</v>
      </c>
      <c r="AD697" s="58" t="s">
        <v>243</v>
      </c>
      <c r="AE697" s="58" t="s">
        <v>243</v>
      </c>
    </row>
    <row r="698" spans="1:31" x14ac:dyDescent="0.25">
      <c r="A698" s="58" t="str">
        <f t="shared" si="11"/>
        <v>Vulva25</v>
      </c>
      <c r="B698" s="58" t="s">
        <v>252</v>
      </c>
      <c r="C698" s="58" t="s">
        <v>20</v>
      </c>
      <c r="D698" s="58">
        <v>25</v>
      </c>
      <c r="G698" s="58">
        <v>274</v>
      </c>
      <c r="I698" s="58">
        <v>72.61909</v>
      </c>
      <c r="J698" s="58">
        <v>82.450649999999996</v>
      </c>
      <c r="K698" s="58">
        <v>69.594319999999996</v>
      </c>
      <c r="L698" s="58">
        <v>85.074359999999999</v>
      </c>
      <c r="R698" s="58" t="s">
        <v>252</v>
      </c>
      <c r="S698" s="58" t="s">
        <v>20</v>
      </c>
      <c r="T698" s="58">
        <v>25</v>
      </c>
      <c r="W698" s="58">
        <v>274</v>
      </c>
      <c r="Y698" s="58">
        <v>72.61909</v>
      </c>
      <c r="Z698" s="58">
        <v>82.450649999999996</v>
      </c>
      <c r="AA698" s="58">
        <v>69.594319999999996</v>
      </c>
      <c r="AB698" s="58">
        <v>85.074359999999999</v>
      </c>
    </row>
    <row r="699" spans="1:31" x14ac:dyDescent="0.25">
      <c r="A699" s="58" t="str">
        <f t="shared" si="11"/>
        <v>Vulva26</v>
      </c>
      <c r="B699" s="58" t="s">
        <v>252</v>
      </c>
      <c r="C699" s="58" t="s">
        <v>20</v>
      </c>
      <c r="D699" s="58">
        <v>26</v>
      </c>
      <c r="G699" s="58">
        <v>304</v>
      </c>
      <c r="I699" s="58">
        <v>72.885390000000001</v>
      </c>
      <c r="J699" s="58">
        <v>82.227080000000001</v>
      </c>
      <c r="K699" s="58">
        <v>70.041330000000002</v>
      </c>
      <c r="L699" s="58">
        <v>84.743719999999996</v>
      </c>
      <c r="R699" s="58" t="s">
        <v>252</v>
      </c>
      <c r="S699" s="58" t="s">
        <v>20</v>
      </c>
      <c r="T699" s="58">
        <v>26</v>
      </c>
      <c r="W699" s="58">
        <v>304</v>
      </c>
      <c r="Y699" s="58">
        <v>72.885390000000001</v>
      </c>
      <c r="Z699" s="58">
        <v>82.227080000000001</v>
      </c>
      <c r="AA699" s="58">
        <v>70.041330000000002</v>
      </c>
      <c r="AB699" s="58">
        <v>84.743719999999996</v>
      </c>
    </row>
    <row r="700" spans="1:31" x14ac:dyDescent="0.25">
      <c r="A700" s="58" t="str">
        <f t="shared" si="11"/>
        <v>Vulva27</v>
      </c>
      <c r="B700" s="58" t="s">
        <v>252</v>
      </c>
      <c r="C700" s="58" t="s">
        <v>20</v>
      </c>
      <c r="D700" s="58">
        <v>27</v>
      </c>
      <c r="G700" s="58">
        <v>334</v>
      </c>
      <c r="I700" s="58">
        <v>73.125309999999999</v>
      </c>
      <c r="J700" s="58">
        <v>82.034530000000004</v>
      </c>
      <c r="K700" s="58">
        <v>70.410420000000002</v>
      </c>
      <c r="L700" s="58">
        <v>84.429019999999994</v>
      </c>
      <c r="R700" s="58" t="s">
        <v>252</v>
      </c>
      <c r="S700" s="58" t="s">
        <v>20</v>
      </c>
      <c r="T700" s="58">
        <v>27</v>
      </c>
      <c r="W700" s="58">
        <v>334</v>
      </c>
      <c r="Y700" s="58">
        <v>73.125309999999999</v>
      </c>
      <c r="Z700" s="58">
        <v>82.034530000000004</v>
      </c>
      <c r="AA700" s="58">
        <v>70.410420000000002</v>
      </c>
      <c r="AB700" s="58">
        <v>84.429019999999994</v>
      </c>
    </row>
    <row r="701" spans="1:31" x14ac:dyDescent="0.25">
      <c r="A701" s="58" t="str">
        <f t="shared" si="11"/>
        <v>Vulva28</v>
      </c>
      <c r="B701" s="58" t="s">
        <v>252</v>
      </c>
      <c r="C701" s="58" t="s">
        <v>20</v>
      </c>
      <c r="D701" s="58">
        <v>28</v>
      </c>
      <c r="E701" s="58" t="s">
        <v>194</v>
      </c>
      <c r="F701" s="58" t="s">
        <v>174</v>
      </c>
      <c r="G701" s="58">
        <v>335</v>
      </c>
      <c r="H701" s="58">
        <v>73.731350000000006</v>
      </c>
      <c r="I701" s="58">
        <v>73.139020000000002</v>
      </c>
      <c r="J701" s="58">
        <v>82.034610000000001</v>
      </c>
      <c r="K701" s="58">
        <v>70.427440000000004</v>
      </c>
      <c r="L701" s="58">
        <v>84.428979999999996</v>
      </c>
      <c r="M701" s="58">
        <v>77.812110000000004</v>
      </c>
      <c r="N701" s="58" t="s">
        <v>243</v>
      </c>
      <c r="O701" s="58" t="s">
        <v>243</v>
      </c>
      <c r="R701" s="58" t="s">
        <v>252</v>
      </c>
      <c r="S701" s="58" t="s">
        <v>20</v>
      </c>
      <c r="T701" s="58">
        <v>28</v>
      </c>
      <c r="U701" s="58" t="s">
        <v>194</v>
      </c>
      <c r="V701" s="58" t="s">
        <v>174</v>
      </c>
      <c r="W701" s="58">
        <v>335</v>
      </c>
      <c r="X701" s="58">
        <v>73.731350000000006</v>
      </c>
      <c r="Y701" s="58">
        <v>73.139020000000002</v>
      </c>
      <c r="Z701" s="58">
        <v>82.034610000000001</v>
      </c>
      <c r="AA701" s="58">
        <v>70.427440000000004</v>
      </c>
      <c r="AB701" s="58">
        <v>84.428979999999996</v>
      </c>
      <c r="AC701" s="58">
        <v>77.812110000000004</v>
      </c>
      <c r="AD701" s="58" t="s">
        <v>243</v>
      </c>
      <c r="AE701" s="58" t="s">
        <v>243</v>
      </c>
    </row>
    <row r="702" spans="1:31" x14ac:dyDescent="0.25">
      <c r="A702" s="58" t="str">
        <f t="shared" si="11"/>
        <v>Vulva29</v>
      </c>
      <c r="B702" s="58" t="s">
        <v>252</v>
      </c>
      <c r="C702" s="58" t="s">
        <v>20</v>
      </c>
      <c r="D702" s="58">
        <v>29</v>
      </c>
      <c r="E702" s="58" t="s">
        <v>192</v>
      </c>
      <c r="F702" s="58" t="s">
        <v>185</v>
      </c>
      <c r="G702" s="58">
        <v>350</v>
      </c>
      <c r="H702" s="58">
        <v>77.428569999999993</v>
      </c>
      <c r="I702" s="58">
        <v>73.237610000000004</v>
      </c>
      <c r="J702" s="58">
        <v>81.947890000000001</v>
      </c>
      <c r="K702" s="58">
        <v>70.59375</v>
      </c>
      <c r="L702" s="58">
        <v>84.285349999999994</v>
      </c>
      <c r="M702" s="58">
        <v>77.812110000000004</v>
      </c>
      <c r="N702" s="58" t="s">
        <v>243</v>
      </c>
      <c r="O702" s="58" t="s">
        <v>243</v>
      </c>
      <c r="R702" s="58" t="s">
        <v>252</v>
      </c>
      <c r="S702" s="58" t="s">
        <v>20</v>
      </c>
      <c r="T702" s="58">
        <v>29</v>
      </c>
      <c r="U702" s="58" t="s">
        <v>192</v>
      </c>
      <c r="V702" s="58" t="s">
        <v>185</v>
      </c>
      <c r="W702" s="58">
        <v>350</v>
      </c>
      <c r="X702" s="58">
        <v>77.428569999999993</v>
      </c>
      <c r="Y702" s="58">
        <v>73.237610000000004</v>
      </c>
      <c r="Z702" s="58">
        <v>81.947890000000001</v>
      </c>
      <c r="AA702" s="58">
        <v>70.59375</v>
      </c>
      <c r="AB702" s="58">
        <v>84.285349999999994</v>
      </c>
      <c r="AC702" s="58">
        <v>77.812110000000004</v>
      </c>
      <c r="AD702" s="58" t="s">
        <v>243</v>
      </c>
      <c r="AE702" s="58" t="s">
        <v>243</v>
      </c>
    </row>
    <row r="703" spans="1:31" x14ac:dyDescent="0.25">
      <c r="A703" s="58" t="str">
        <f t="shared" si="11"/>
        <v>Vulva30</v>
      </c>
      <c r="B703" s="58" t="s">
        <v>252</v>
      </c>
      <c r="C703" s="58" t="s">
        <v>20</v>
      </c>
      <c r="D703" s="58">
        <v>30</v>
      </c>
      <c r="G703" s="58">
        <v>364</v>
      </c>
      <c r="I703" s="58">
        <v>73.336529999999996</v>
      </c>
      <c r="J703" s="58">
        <v>81.866470000000007</v>
      </c>
      <c r="K703" s="58">
        <v>70.731819999999999</v>
      </c>
      <c r="L703" s="58">
        <v>84.181100000000001</v>
      </c>
      <c r="R703" s="58" t="s">
        <v>252</v>
      </c>
      <c r="S703" s="58" t="s">
        <v>20</v>
      </c>
      <c r="T703" s="58">
        <v>30</v>
      </c>
      <c r="W703" s="58">
        <v>364</v>
      </c>
      <c r="Y703" s="58">
        <v>73.336529999999996</v>
      </c>
      <c r="Z703" s="58">
        <v>81.866470000000007</v>
      </c>
      <c r="AA703" s="58">
        <v>70.731819999999999</v>
      </c>
      <c r="AB703" s="58">
        <v>84.181100000000001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vt:lpstr>
      <vt:lpstr>Sites</vt:lpstr>
      <vt:lpstr>Select Alliance- 3 treatments</vt:lpstr>
      <vt:lpstr>Select Alliance- 8 combinations</vt:lpstr>
      <vt:lpstr>Funnel plot- 3 treatments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Fry</dc:creator>
  <cp:lastModifiedBy>Anna Fry</cp:lastModifiedBy>
  <dcterms:created xsi:type="dcterms:W3CDTF">2017-08-01T16:16:21Z</dcterms:created>
  <dcterms:modified xsi:type="dcterms:W3CDTF">2018-07-24T15:46:35Z</dcterms:modified>
</cp:coreProperties>
</file>